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Lan Anh\Công khai tài chính\"/>
    </mc:Choice>
  </mc:AlternateContent>
  <bookViews>
    <workbookView xWindow="360" yWindow="330" windowWidth="23565" windowHeight="9630" activeTab="5"/>
  </bookViews>
  <sheets>
    <sheet name="BIỂU 2" sheetId="15" r:id="rId1"/>
    <sheet name="2022" sheetId="21" r:id="rId2"/>
    <sheet name="quý 1-đ" sheetId="17" r:id="rId3"/>
    <sheet name="quý 2-đ" sheetId="18" r:id="rId4"/>
    <sheet name="quý 3-đ" sheetId="20" r:id="rId5"/>
    <sheet name="6 tháng" sheetId="19" r:id="rId6"/>
  </sheets>
  <calcPr calcId="162913"/>
</workbook>
</file>

<file path=xl/calcChain.xml><?xml version="1.0" encoding="utf-8"?>
<calcChain xmlns="http://schemas.openxmlformats.org/spreadsheetml/2006/main">
  <c r="D125" i="19" l="1"/>
  <c r="D106" i="19"/>
  <c r="D92" i="19"/>
  <c r="D93" i="19"/>
  <c r="D94" i="19"/>
  <c r="D95" i="19"/>
  <c r="D96" i="19"/>
  <c r="D97" i="19"/>
  <c r="D91" i="19"/>
  <c r="D90" i="19"/>
  <c r="D81" i="19"/>
  <c r="D82" i="19"/>
  <c r="D83" i="19"/>
  <c r="D84" i="19"/>
  <c r="D85" i="19"/>
  <c r="D86" i="19"/>
  <c r="D87" i="19"/>
  <c r="D80" i="19"/>
  <c r="D71" i="19"/>
  <c r="D72" i="19"/>
  <c r="D73" i="19"/>
  <c r="D74" i="19"/>
  <c r="D75" i="19"/>
  <c r="D70" i="19"/>
  <c r="D66" i="19"/>
  <c r="D67" i="19"/>
  <c r="D68" i="19"/>
  <c r="D65" i="19"/>
  <c r="D60" i="19"/>
  <c r="D61" i="19"/>
  <c r="D62" i="19"/>
  <c r="D63" i="19"/>
  <c r="D59" i="19"/>
  <c r="D51" i="19"/>
  <c r="D52" i="19"/>
  <c r="D53" i="19"/>
  <c r="D50" i="19"/>
  <c r="D47" i="19"/>
  <c r="D48" i="19"/>
  <c r="D46" i="19"/>
  <c r="D42" i="19"/>
  <c r="D43" i="19"/>
  <c r="D44" i="19"/>
  <c r="D41" i="19"/>
  <c r="D38" i="19"/>
  <c r="D34" i="19"/>
  <c r="D35" i="19"/>
  <c r="D36" i="19"/>
  <c r="D33" i="19"/>
  <c r="D31" i="19"/>
  <c r="D24" i="19"/>
  <c r="D25" i="19"/>
  <c r="D26" i="19"/>
  <c r="D27" i="19"/>
  <c r="D28" i="19"/>
  <c r="D23" i="19"/>
  <c r="C20" i="17"/>
  <c r="C19" i="17" s="1"/>
  <c r="D20" i="17"/>
  <c r="C21" i="17"/>
  <c r="C23" i="17"/>
  <c r="D23" i="17"/>
  <c r="C25" i="17"/>
  <c r="D25" i="17"/>
  <c r="C26" i="17"/>
  <c r="C27" i="17"/>
  <c r="D27" i="17"/>
  <c r="C28" i="17"/>
  <c r="C29" i="17"/>
  <c r="D29" i="17"/>
  <c r="C30" i="17"/>
  <c r="C31" i="17"/>
  <c r="C32" i="17"/>
  <c r="D32" i="17"/>
  <c r="C35" i="17"/>
  <c r="D35" i="17"/>
  <c r="C36" i="17"/>
  <c r="C37" i="17"/>
  <c r="C38" i="17"/>
  <c r="C39" i="17"/>
  <c r="C40" i="17"/>
  <c r="D40" i="17"/>
  <c r="C42" i="17"/>
  <c r="C43" i="17"/>
  <c r="D43" i="17"/>
  <c r="C48" i="17"/>
  <c r="D48" i="17"/>
  <c r="C52" i="17"/>
  <c r="D52" i="17"/>
  <c r="C57" i="17"/>
  <c r="D57" i="17"/>
  <c r="C61" i="17"/>
  <c r="D61" i="17"/>
  <c r="C67" i="17"/>
  <c r="D67" i="17"/>
  <c r="C72" i="17"/>
  <c r="D72" i="17"/>
  <c r="C79" i="17"/>
  <c r="D79" i="17"/>
  <c r="C82" i="17"/>
  <c r="D82" i="17"/>
  <c r="C91" i="17"/>
  <c r="C92" i="17"/>
  <c r="D92" i="17"/>
  <c r="D91" i="17" s="1"/>
  <c r="C98" i="17"/>
  <c r="C99" i="17"/>
  <c r="D99" i="17"/>
  <c r="C101" i="17"/>
  <c r="D101" i="17"/>
  <c r="C103" i="17"/>
  <c r="D103" i="17"/>
  <c r="D98" i="17" s="1"/>
  <c r="C109" i="17"/>
  <c r="D109" i="17"/>
  <c r="C110" i="17"/>
  <c r="D110" i="17"/>
  <c r="C113" i="17"/>
  <c r="D113" i="17"/>
  <c r="C115" i="17"/>
  <c r="C97" i="17" s="1"/>
  <c r="C116" i="17"/>
  <c r="D116" i="17"/>
  <c r="D115" i="17" s="1"/>
  <c r="C125" i="17"/>
  <c r="D125" i="17"/>
  <c r="D97" i="17" l="1"/>
  <c r="D42" i="17"/>
  <c r="C18" i="17"/>
  <c r="D19" i="17"/>
  <c r="D18" i="17" l="1"/>
  <c r="C17" i="17"/>
  <c r="D17" i="17" l="1"/>
  <c r="B356" i="21" l="1"/>
  <c r="B357" i="21"/>
  <c r="B358" i="21"/>
  <c r="B249" i="21"/>
  <c r="B251" i="21"/>
  <c r="B250" i="21"/>
  <c r="B252" i="21"/>
  <c r="B140" i="21"/>
  <c r="B141" i="21"/>
  <c r="B142" i="21"/>
  <c r="B143" i="21"/>
  <c r="C175" i="21"/>
  <c r="C160" i="21"/>
  <c r="C419" i="21"/>
  <c r="C411" i="21"/>
  <c r="C409" i="21"/>
  <c r="C404" i="21"/>
  <c r="C396" i="21"/>
  <c r="C391" i="21"/>
  <c r="C384" i="21"/>
  <c r="C382" i="21"/>
  <c r="C376" i="21"/>
  <c r="C267" i="21"/>
  <c r="C364" i="21"/>
  <c r="C363" i="21" s="1"/>
  <c r="C362" i="21" s="1"/>
  <c r="B359" i="21"/>
  <c r="C297" i="21"/>
  <c r="C259" i="21"/>
  <c r="C314" i="21"/>
  <c r="C306" i="21"/>
  <c r="C304" i="21"/>
  <c r="C299" i="21"/>
  <c r="C289" i="21"/>
  <c r="C284" i="21"/>
  <c r="C277" i="21"/>
  <c r="C275" i="21"/>
  <c r="C269" i="21"/>
  <c r="C257" i="21"/>
  <c r="C256" i="21" s="1"/>
  <c r="C255" i="21" s="1"/>
  <c r="C150" i="21"/>
  <c r="C149" i="21" s="1"/>
  <c r="C148" i="21" s="1"/>
  <c r="C205" i="21"/>
  <c r="C197" i="21"/>
  <c r="C195" i="21"/>
  <c r="C190" i="21"/>
  <c r="C182" i="21"/>
  <c r="C177" i="21"/>
  <c r="C170" i="21"/>
  <c r="C168" i="21"/>
  <c r="C162" i="21"/>
  <c r="B145" i="21"/>
  <c r="B24" i="21"/>
  <c r="B20" i="21"/>
  <c r="B28" i="21" s="1"/>
  <c r="C371" i="21" l="1"/>
  <c r="C370" i="21" s="1"/>
  <c r="C423" i="21"/>
  <c r="C157" i="21"/>
  <c r="C156" i="21" s="1"/>
  <c r="C209" i="21"/>
  <c r="C264" i="21"/>
  <c r="C263" i="21" s="1"/>
  <c r="C319" i="21"/>
  <c r="E129" i="20" l="1"/>
  <c r="E128" i="20"/>
  <c r="E127" i="20"/>
  <c r="E126" i="20"/>
  <c r="E125" i="20"/>
  <c r="D125" i="20"/>
  <c r="C125" i="20"/>
  <c r="E123" i="20"/>
  <c r="E122" i="20"/>
  <c r="E121" i="20"/>
  <c r="E120" i="20"/>
  <c r="E119" i="20"/>
  <c r="E118" i="20"/>
  <c r="F117" i="20"/>
  <c r="D116" i="20"/>
  <c r="F116" i="20" s="1"/>
  <c r="C116" i="20"/>
  <c r="C115" i="20" s="1"/>
  <c r="E115" i="20" s="1"/>
  <c r="E114" i="20"/>
  <c r="D113" i="20"/>
  <c r="C113" i="20"/>
  <c r="E113" i="20" s="1"/>
  <c r="D110" i="20"/>
  <c r="C110" i="20"/>
  <c r="E108" i="20"/>
  <c r="E107" i="20"/>
  <c r="E106" i="20"/>
  <c r="F105" i="20"/>
  <c r="E104" i="20"/>
  <c r="D103" i="20"/>
  <c r="F103" i="20" s="1"/>
  <c r="C103" i="20"/>
  <c r="E103" i="20" s="1"/>
  <c r="D101" i="20"/>
  <c r="C101" i="20"/>
  <c r="D99" i="20"/>
  <c r="C99" i="20"/>
  <c r="E96" i="20"/>
  <c r="E95" i="20"/>
  <c r="E94" i="20"/>
  <c r="E92" i="20"/>
  <c r="D89" i="20"/>
  <c r="D88" i="20" s="1"/>
  <c r="C89" i="20"/>
  <c r="E89" i="20" s="1"/>
  <c r="E86" i="20"/>
  <c r="E85" i="20"/>
  <c r="E84" i="20"/>
  <c r="E82" i="20"/>
  <c r="E81" i="20"/>
  <c r="F80" i="20"/>
  <c r="E80" i="20"/>
  <c r="D79" i="20"/>
  <c r="F79" i="20" s="1"/>
  <c r="C79" i="20"/>
  <c r="E79" i="20" s="1"/>
  <c r="D76" i="20"/>
  <c r="C76" i="20"/>
  <c r="E75" i="20"/>
  <c r="E74" i="20"/>
  <c r="E73" i="20"/>
  <c r="E72" i="20"/>
  <c r="E71" i="20"/>
  <c r="E69" i="20"/>
  <c r="D69" i="20"/>
  <c r="F69" i="20" s="1"/>
  <c r="C69" i="20"/>
  <c r="E66" i="20"/>
  <c r="E65" i="20"/>
  <c r="D64" i="20"/>
  <c r="C64" i="20"/>
  <c r="E64" i="20" s="1"/>
  <c r="E63" i="20"/>
  <c r="F62" i="20"/>
  <c r="E62" i="20"/>
  <c r="E61" i="20"/>
  <c r="F60" i="20"/>
  <c r="E60" i="20"/>
  <c r="F59" i="20"/>
  <c r="E59" i="20"/>
  <c r="D58" i="20"/>
  <c r="F58" i="20" s="1"/>
  <c r="C58" i="20"/>
  <c r="E58" i="20" s="1"/>
  <c r="E57" i="20"/>
  <c r="E56" i="20"/>
  <c r="E55" i="20"/>
  <c r="D54" i="20"/>
  <c r="C54" i="20"/>
  <c r="E54" i="20" s="1"/>
  <c r="F53" i="20"/>
  <c r="E53" i="20"/>
  <c r="F52" i="20"/>
  <c r="E52" i="20"/>
  <c r="E51" i="20"/>
  <c r="F50" i="20"/>
  <c r="E50" i="20"/>
  <c r="E49" i="20"/>
  <c r="D49" i="20"/>
  <c r="F49" i="20" s="1"/>
  <c r="C49" i="20"/>
  <c r="F48" i="20"/>
  <c r="E48" i="20"/>
  <c r="E47" i="20"/>
  <c r="F46" i="20"/>
  <c r="E46" i="20"/>
  <c r="D45" i="20"/>
  <c r="F45" i="20" s="1"/>
  <c r="C45" i="20"/>
  <c r="E45" i="20" s="1"/>
  <c r="F44" i="20"/>
  <c r="E44" i="20"/>
  <c r="E43" i="20"/>
  <c r="F42" i="20"/>
  <c r="E42" i="20"/>
  <c r="F41" i="20"/>
  <c r="E41" i="20"/>
  <c r="D40" i="20"/>
  <c r="F40" i="20" s="1"/>
  <c r="C40" i="20"/>
  <c r="E40" i="20" s="1"/>
  <c r="F38" i="20"/>
  <c r="E38" i="20"/>
  <c r="D37" i="20"/>
  <c r="F37" i="20" s="1"/>
  <c r="C37" i="20"/>
  <c r="E37" i="20" s="1"/>
  <c r="F36" i="20"/>
  <c r="C36" i="20"/>
  <c r="E36" i="20" s="1"/>
  <c r="F35" i="20"/>
  <c r="C35" i="20"/>
  <c r="E35" i="20" s="1"/>
  <c r="F34" i="20"/>
  <c r="C34" i="20"/>
  <c r="E34" i="20" s="1"/>
  <c r="E33" i="20"/>
  <c r="F33" i="20"/>
  <c r="C33" i="20"/>
  <c r="E31" i="20"/>
  <c r="D29" i="20"/>
  <c r="C29" i="20"/>
  <c r="E29" i="20" s="1"/>
  <c r="C28" i="20"/>
  <c r="E28" i="20" s="1"/>
  <c r="F27" i="20"/>
  <c r="C27" i="20"/>
  <c r="E27" i="20" s="1"/>
  <c r="D26" i="20"/>
  <c r="F26" i="20" s="1"/>
  <c r="C26" i="20"/>
  <c r="E26" i="20" s="1"/>
  <c r="E25" i="20"/>
  <c r="F25" i="20"/>
  <c r="C25" i="20"/>
  <c r="D24" i="20"/>
  <c r="F24" i="20" s="1"/>
  <c r="C24" i="20"/>
  <c r="E24" i="20" s="1"/>
  <c r="F23" i="20"/>
  <c r="C23" i="20"/>
  <c r="E23" i="20" s="1"/>
  <c r="F21" i="20"/>
  <c r="E21" i="20"/>
  <c r="D20" i="20"/>
  <c r="F20" i="20" s="1"/>
  <c r="C20" i="20"/>
  <c r="E20" i="20" s="1"/>
  <c r="F18" i="20"/>
  <c r="C18" i="20"/>
  <c r="E18" i="20" s="1"/>
  <c r="C32" i="20" l="1"/>
  <c r="E32" i="20" s="1"/>
  <c r="D115" i="20"/>
  <c r="F115" i="20" s="1"/>
  <c r="D32" i="20"/>
  <c r="F32" i="20" s="1"/>
  <c r="C17" i="20"/>
  <c r="E17" i="20" s="1"/>
  <c r="C22" i="20"/>
  <c r="E22" i="20" s="1"/>
  <c r="D109" i="20"/>
  <c r="D22" i="20"/>
  <c r="F22" i="20" s="1"/>
  <c r="D17" i="20"/>
  <c r="C39" i="20"/>
  <c r="E39" i="20" s="1"/>
  <c r="C88" i="20"/>
  <c r="E88" i="20" s="1"/>
  <c r="C109" i="20"/>
  <c r="E109" i="20" s="1"/>
  <c r="D39" i="20"/>
  <c r="F39" i="20" s="1"/>
  <c r="C98" i="20"/>
  <c r="E116" i="20"/>
  <c r="D98" i="20"/>
  <c r="D40" i="19"/>
  <c r="D117" i="19"/>
  <c r="E106" i="19"/>
  <c r="E107" i="19"/>
  <c r="E93" i="18"/>
  <c r="E95" i="18"/>
  <c r="E96" i="18"/>
  <c r="E93" i="19"/>
  <c r="D54" i="19"/>
  <c r="E41" i="19"/>
  <c r="E42" i="19"/>
  <c r="E43" i="19"/>
  <c r="E38" i="19"/>
  <c r="C16" i="20" l="1"/>
  <c r="D97" i="20"/>
  <c r="F97" i="20" s="1"/>
  <c r="F98" i="20"/>
  <c r="F17" i="20"/>
  <c r="D16" i="20"/>
  <c r="C15" i="20"/>
  <c r="E16" i="20"/>
  <c r="E98" i="20"/>
  <c r="C97" i="20"/>
  <c r="E97" i="20" s="1"/>
  <c r="E129" i="19"/>
  <c r="E128" i="19"/>
  <c r="E127" i="19"/>
  <c r="D126" i="19"/>
  <c r="C126" i="19"/>
  <c r="E126" i="19" s="1"/>
  <c r="E123" i="19"/>
  <c r="E122" i="19"/>
  <c r="F120" i="19"/>
  <c r="E120" i="19"/>
  <c r="F119" i="19"/>
  <c r="E119" i="19"/>
  <c r="E118" i="19"/>
  <c r="E117" i="19"/>
  <c r="C117" i="19"/>
  <c r="C116" i="19"/>
  <c r="E116" i="19" s="1"/>
  <c r="E115" i="19"/>
  <c r="D114" i="19"/>
  <c r="C114" i="19"/>
  <c r="C110" i="19" s="1"/>
  <c r="E110" i="19" s="1"/>
  <c r="E113" i="19"/>
  <c r="E112" i="19"/>
  <c r="D111" i="19"/>
  <c r="C111" i="19"/>
  <c r="E111" i="19" s="1"/>
  <c r="F109" i="19"/>
  <c r="E109" i="19"/>
  <c r="E108" i="19"/>
  <c r="F106" i="19"/>
  <c r="D104" i="19"/>
  <c r="C104" i="19"/>
  <c r="D102" i="19"/>
  <c r="C102" i="19"/>
  <c r="E101" i="19"/>
  <c r="D100" i="19"/>
  <c r="C100" i="19"/>
  <c r="E100" i="19" s="1"/>
  <c r="E97" i="19"/>
  <c r="E96" i="19"/>
  <c r="E89" i="19"/>
  <c r="D89" i="19"/>
  <c r="D88" i="19" s="1"/>
  <c r="C89" i="19"/>
  <c r="C88" i="19"/>
  <c r="E88" i="19" s="1"/>
  <c r="E87" i="19"/>
  <c r="E86" i="19"/>
  <c r="E85" i="19"/>
  <c r="E82" i="19"/>
  <c r="E81" i="19"/>
  <c r="F80" i="19"/>
  <c r="E80" i="19"/>
  <c r="D79" i="19"/>
  <c r="C79" i="19"/>
  <c r="E76" i="19"/>
  <c r="D76" i="19"/>
  <c r="C76" i="19"/>
  <c r="E75" i="19"/>
  <c r="E74" i="19"/>
  <c r="E73" i="19"/>
  <c r="F72" i="19"/>
  <c r="E72" i="19"/>
  <c r="E71" i="19"/>
  <c r="D69" i="19"/>
  <c r="F69" i="19" s="1"/>
  <c r="C69" i="19"/>
  <c r="E69" i="19" s="1"/>
  <c r="E66" i="19"/>
  <c r="E65" i="19"/>
  <c r="D64" i="19"/>
  <c r="C64" i="19"/>
  <c r="E64" i="19" s="1"/>
  <c r="E63" i="19"/>
  <c r="F62" i="19"/>
  <c r="E62" i="19"/>
  <c r="F61" i="19"/>
  <c r="E61" i="19"/>
  <c r="F60" i="19"/>
  <c r="E60" i="19"/>
  <c r="F59" i="19"/>
  <c r="E59" i="19"/>
  <c r="E58" i="19"/>
  <c r="D58" i="19"/>
  <c r="C58" i="19"/>
  <c r="E57" i="19"/>
  <c r="E56" i="19"/>
  <c r="E55" i="19"/>
  <c r="C54" i="19"/>
  <c r="E54" i="19" s="1"/>
  <c r="F53" i="19"/>
  <c r="E53" i="19"/>
  <c r="F52" i="19"/>
  <c r="E52" i="19"/>
  <c r="F51" i="19"/>
  <c r="E51" i="19"/>
  <c r="F50" i="19"/>
  <c r="E50" i="19"/>
  <c r="D49" i="19"/>
  <c r="F49" i="19" s="1"/>
  <c r="C49" i="19"/>
  <c r="E49" i="19" s="1"/>
  <c r="E48" i="19"/>
  <c r="F47" i="19"/>
  <c r="E47" i="19"/>
  <c r="F46" i="19"/>
  <c r="E46" i="19"/>
  <c r="D45" i="19"/>
  <c r="F45" i="19" s="1"/>
  <c r="C45" i="19"/>
  <c r="E45" i="19" s="1"/>
  <c r="E44" i="19"/>
  <c r="F42" i="19"/>
  <c r="F41" i="19"/>
  <c r="F40" i="19"/>
  <c r="C40" i="19"/>
  <c r="E40" i="19" s="1"/>
  <c r="F38" i="19"/>
  <c r="D37" i="19"/>
  <c r="F37" i="19" s="1"/>
  <c r="C37" i="19"/>
  <c r="E37" i="19" s="1"/>
  <c r="F36" i="19"/>
  <c r="C36" i="19"/>
  <c r="E36" i="19" s="1"/>
  <c r="F35" i="19"/>
  <c r="E35" i="19"/>
  <c r="C35" i="19"/>
  <c r="F34" i="19"/>
  <c r="C34" i="19"/>
  <c r="E34" i="19" s="1"/>
  <c r="F33" i="19"/>
  <c r="E33" i="19"/>
  <c r="C33" i="19"/>
  <c r="D32" i="19"/>
  <c r="F32" i="19" s="1"/>
  <c r="C32" i="19"/>
  <c r="E32" i="19" s="1"/>
  <c r="E31" i="19"/>
  <c r="E30" i="19"/>
  <c r="D29" i="19"/>
  <c r="C29" i="19"/>
  <c r="E29" i="19" s="1"/>
  <c r="F28" i="19"/>
  <c r="C28" i="19"/>
  <c r="E28" i="19" s="1"/>
  <c r="F27" i="19"/>
  <c r="E27" i="19"/>
  <c r="C27" i="19"/>
  <c r="F26" i="19"/>
  <c r="C26" i="19"/>
  <c r="E26" i="19" s="1"/>
  <c r="F25" i="19"/>
  <c r="E25" i="19"/>
  <c r="C25" i="19"/>
  <c r="C24" i="19"/>
  <c r="F23" i="19"/>
  <c r="E23" i="19"/>
  <c r="C23" i="19"/>
  <c r="D22" i="19"/>
  <c r="C22" i="19"/>
  <c r="E22" i="19" s="1"/>
  <c r="C20" i="19"/>
  <c r="E19" i="19"/>
  <c r="E18" i="19"/>
  <c r="C18" i="19"/>
  <c r="C17" i="19"/>
  <c r="E17" i="19" s="1"/>
  <c r="F22" i="19" l="1"/>
  <c r="D21" i="19"/>
  <c r="D110" i="19"/>
  <c r="E114" i="19"/>
  <c r="D39" i="19"/>
  <c r="C39" i="19"/>
  <c r="E39" i="19" s="1"/>
  <c r="D15" i="20"/>
  <c r="F16" i="20"/>
  <c r="C14" i="20"/>
  <c r="E14" i="20" s="1"/>
  <c r="E15" i="20"/>
  <c r="D116" i="19"/>
  <c r="C99" i="19"/>
  <c r="C16" i="19"/>
  <c r="D99" i="19"/>
  <c r="D117" i="18"/>
  <c r="D26" i="18"/>
  <c r="D24" i="18"/>
  <c r="D89" i="18"/>
  <c r="D20" i="19" l="1"/>
  <c r="F21" i="19"/>
  <c r="F39" i="19"/>
  <c r="F15" i="20"/>
  <c r="D14" i="20"/>
  <c r="F14" i="20" s="1"/>
  <c r="C15" i="19"/>
  <c r="E16" i="19"/>
  <c r="E99" i="19"/>
  <c r="C98" i="19"/>
  <c r="E98" i="19" s="1"/>
  <c r="D98" i="19"/>
  <c r="E129" i="18"/>
  <c r="E128" i="18"/>
  <c r="E127" i="18"/>
  <c r="D126" i="18"/>
  <c r="C126" i="18"/>
  <c r="E126" i="18" s="1"/>
  <c r="E124" i="18"/>
  <c r="E123" i="18"/>
  <c r="E122" i="18"/>
  <c r="E121" i="18"/>
  <c r="E120" i="18"/>
  <c r="E119" i="18"/>
  <c r="F117" i="18"/>
  <c r="C117" i="18"/>
  <c r="E117" i="18" s="1"/>
  <c r="E115" i="18"/>
  <c r="D114" i="18"/>
  <c r="C114" i="18"/>
  <c r="E114" i="18" s="1"/>
  <c r="D111" i="18"/>
  <c r="C111" i="18"/>
  <c r="E109" i="18"/>
  <c r="E108" i="18"/>
  <c r="E107" i="18"/>
  <c r="F106" i="18"/>
  <c r="E105" i="18"/>
  <c r="D104" i="18"/>
  <c r="F104" i="18" s="1"/>
  <c r="C104" i="18"/>
  <c r="E104" i="18" s="1"/>
  <c r="D102" i="18"/>
  <c r="C102" i="18"/>
  <c r="D100" i="18"/>
  <c r="C100" i="18"/>
  <c r="E97" i="18"/>
  <c r="D88" i="18"/>
  <c r="C89" i="18"/>
  <c r="E89" i="18" s="1"/>
  <c r="E86" i="18"/>
  <c r="E85" i="18"/>
  <c r="E84" i="18"/>
  <c r="E82" i="18"/>
  <c r="E81" i="18"/>
  <c r="F80" i="18"/>
  <c r="E80" i="18"/>
  <c r="D79" i="18"/>
  <c r="F79" i="18" s="1"/>
  <c r="C79" i="18"/>
  <c r="E79" i="18" s="1"/>
  <c r="D76" i="18"/>
  <c r="C76" i="18"/>
  <c r="E75" i="18"/>
  <c r="E74" i="18"/>
  <c r="E73" i="18"/>
  <c r="E72" i="18"/>
  <c r="E71" i="18"/>
  <c r="D69" i="18"/>
  <c r="F69" i="18" s="1"/>
  <c r="C69" i="18"/>
  <c r="E69" i="18" s="1"/>
  <c r="E66" i="18"/>
  <c r="E65" i="18"/>
  <c r="D64" i="18"/>
  <c r="C64" i="18"/>
  <c r="E64" i="18" s="1"/>
  <c r="E63" i="18"/>
  <c r="F62" i="18"/>
  <c r="E62" i="18"/>
  <c r="E61" i="18"/>
  <c r="F60" i="18"/>
  <c r="E60" i="18"/>
  <c r="F59" i="18"/>
  <c r="E59" i="18"/>
  <c r="D58" i="18"/>
  <c r="F58" i="18" s="1"/>
  <c r="C58" i="18"/>
  <c r="E58" i="18" s="1"/>
  <c r="E57" i="18"/>
  <c r="E56" i="18"/>
  <c r="E55" i="18"/>
  <c r="D54" i="18"/>
  <c r="C54" i="18"/>
  <c r="E54" i="18" s="1"/>
  <c r="F53" i="18"/>
  <c r="E53" i="18"/>
  <c r="F52" i="18"/>
  <c r="E52" i="18"/>
  <c r="E51" i="18"/>
  <c r="F50" i="18"/>
  <c r="E50" i="18"/>
  <c r="D49" i="18"/>
  <c r="F49" i="18" s="1"/>
  <c r="C49" i="18"/>
  <c r="E49" i="18" s="1"/>
  <c r="F48" i="18"/>
  <c r="E48" i="18"/>
  <c r="E47" i="18"/>
  <c r="F46" i="18"/>
  <c r="E46" i="18"/>
  <c r="D45" i="18"/>
  <c r="F45" i="18" s="1"/>
  <c r="C45" i="18"/>
  <c r="E45" i="18" s="1"/>
  <c r="F44" i="18"/>
  <c r="E44" i="18"/>
  <c r="E43" i="18"/>
  <c r="F42" i="18"/>
  <c r="E42" i="18"/>
  <c r="F41" i="18"/>
  <c r="E41" i="18"/>
  <c r="D40" i="18"/>
  <c r="F40" i="18" s="1"/>
  <c r="C40" i="18"/>
  <c r="E40" i="18" s="1"/>
  <c r="F38" i="18"/>
  <c r="E38" i="18"/>
  <c r="D37" i="18"/>
  <c r="F37" i="18" s="1"/>
  <c r="C37" i="18"/>
  <c r="E37" i="18" s="1"/>
  <c r="F36" i="18"/>
  <c r="C36" i="18"/>
  <c r="E36" i="18" s="1"/>
  <c r="F35" i="18"/>
  <c r="C35" i="18"/>
  <c r="E35" i="18" s="1"/>
  <c r="F34" i="18"/>
  <c r="C34" i="18"/>
  <c r="E34" i="18" s="1"/>
  <c r="F33" i="18"/>
  <c r="C33" i="18"/>
  <c r="E33" i="18" s="1"/>
  <c r="D32" i="18"/>
  <c r="F32" i="18" s="1"/>
  <c r="E31" i="18"/>
  <c r="D29" i="18"/>
  <c r="C29" i="18"/>
  <c r="E29" i="18" s="1"/>
  <c r="C28" i="18"/>
  <c r="E28" i="18" s="1"/>
  <c r="F27" i="18"/>
  <c r="C27" i="18"/>
  <c r="E27" i="18" s="1"/>
  <c r="F26" i="18"/>
  <c r="C26" i="18"/>
  <c r="E26" i="18" s="1"/>
  <c r="F25" i="18"/>
  <c r="C25" i="18"/>
  <c r="E25" i="18" s="1"/>
  <c r="F24" i="18"/>
  <c r="C24" i="18"/>
  <c r="E24" i="18" s="1"/>
  <c r="F23" i="18"/>
  <c r="C23" i="18"/>
  <c r="E23" i="18" s="1"/>
  <c r="D22" i="18"/>
  <c r="F22" i="18" s="1"/>
  <c r="F21" i="18"/>
  <c r="E21" i="18"/>
  <c r="D20" i="18"/>
  <c r="F20" i="18" s="1"/>
  <c r="C20" i="18"/>
  <c r="E20" i="18" s="1"/>
  <c r="F18" i="18"/>
  <c r="C18" i="18"/>
  <c r="E18" i="18" s="1"/>
  <c r="D17" i="18"/>
  <c r="F17" i="18" s="1"/>
  <c r="D19" i="19" l="1"/>
  <c r="F20" i="19"/>
  <c r="C110" i="18"/>
  <c r="E110" i="18" s="1"/>
  <c r="E15" i="19"/>
  <c r="C14" i="19"/>
  <c r="E14" i="19" s="1"/>
  <c r="C88" i="18"/>
  <c r="E88" i="18" s="1"/>
  <c r="D110" i="18"/>
  <c r="C17" i="18"/>
  <c r="E17" i="18" s="1"/>
  <c r="C22" i="18"/>
  <c r="E22" i="18" s="1"/>
  <c r="C32" i="18"/>
  <c r="E32" i="18" s="1"/>
  <c r="C39" i="18"/>
  <c r="E39" i="18" s="1"/>
  <c r="C99" i="18"/>
  <c r="E99" i="18" s="1"/>
  <c r="C116" i="18"/>
  <c r="E116" i="18" s="1"/>
  <c r="D116" i="18"/>
  <c r="F116" i="18" s="1"/>
  <c r="D39" i="18"/>
  <c r="F39" i="18" s="1"/>
  <c r="D99" i="18"/>
  <c r="D16" i="18"/>
  <c r="D18" i="19" l="1"/>
  <c r="F19" i="19"/>
  <c r="C98" i="18"/>
  <c r="E98" i="18" s="1"/>
  <c r="C16" i="18"/>
  <c r="C15" i="18" s="1"/>
  <c r="D98" i="18"/>
  <c r="F98" i="18" s="1"/>
  <c r="F99" i="18"/>
  <c r="D15" i="18"/>
  <c r="F16" i="18"/>
  <c r="C43" i="15"/>
  <c r="C32" i="15" s="1"/>
  <c r="C31" i="15" s="1"/>
  <c r="C29" i="15"/>
  <c r="C28" i="15" s="1"/>
  <c r="C24" i="15" s="1"/>
  <c r="C11" i="15"/>
  <c r="C10" i="15" s="1"/>
  <c r="D17" i="19" l="1"/>
  <c r="F18" i="19"/>
  <c r="E16" i="18"/>
  <c r="C14" i="18"/>
  <c r="E14" i="18" s="1"/>
  <c r="E15" i="18"/>
  <c r="D14" i="18"/>
  <c r="F14" i="18" s="1"/>
  <c r="F15" i="18"/>
  <c r="C20" i="15"/>
  <c r="C17" i="15" s="1"/>
  <c r="C16" i="15" s="1"/>
  <c r="D16" i="19" l="1"/>
  <c r="F17" i="19"/>
  <c r="F16" i="19" l="1"/>
  <c r="D15" i="19"/>
  <c r="F15" i="19" l="1"/>
  <c r="D14" i="19"/>
  <c r="F14" i="19" s="1"/>
</calcChain>
</file>

<file path=xl/comments1.xml><?xml version="1.0" encoding="utf-8"?>
<comments xmlns="http://schemas.openxmlformats.org/spreadsheetml/2006/main">
  <authors>
    <author>Admin</author>
  </authors>
  <commentList>
    <comment ref="H8" authorId="0" shapeId="0">
      <text>
        <r>
          <rPr>
            <b/>
            <sz val="9"/>
            <color indexed="81"/>
            <rFont val="Tahoma"/>
            <family val="2"/>
          </rPr>
          <t>Copy số liệu đã làm năm trước</t>
        </r>
      </text>
    </comment>
    <comment ref="D9" authorId="0" shapeId="0">
      <text>
        <r>
          <rPr>
            <b/>
            <sz val="9"/>
            <color indexed="81"/>
            <rFont val="Tahoma"/>
            <family val="2"/>
          </rPr>
          <t>Lấy số liệu Misa quý 3 năm 2021</t>
        </r>
      </text>
    </comment>
  </commentList>
</comments>
</file>

<file path=xl/sharedStrings.xml><?xml version="1.0" encoding="utf-8"?>
<sst xmlns="http://schemas.openxmlformats.org/spreadsheetml/2006/main" count="1516" uniqueCount="368">
  <si>
    <t>Phụ cấp lương</t>
  </si>
  <si>
    <t>Phụ cấp chức vụ</t>
  </si>
  <si>
    <t>Các khoản đóng góp</t>
  </si>
  <si>
    <t>Bảo hiểm xã hội</t>
  </si>
  <si>
    <t>Bảo hiểm y tế</t>
  </si>
  <si>
    <t>Kinh phí công đoàn</t>
  </si>
  <si>
    <t>Bảo hiểm thất nghiệp</t>
  </si>
  <si>
    <t>Vật tư văn phòng</t>
  </si>
  <si>
    <t>Công tác phí</t>
  </si>
  <si>
    <t>Khoán công tác phí</t>
  </si>
  <si>
    <t>Tiền lương</t>
  </si>
  <si>
    <t>Phúc lợi tập thể</t>
  </si>
  <si>
    <t>Chi phí thuê mướn</t>
  </si>
  <si>
    <t>Chi khác</t>
  </si>
  <si>
    <t>Phụ cấp trách nhiệm theo nghề, theo công việc</t>
  </si>
  <si>
    <t>Khoán điện thoại</t>
  </si>
  <si>
    <t>Hiệu trưởng</t>
  </si>
  <si>
    <t>Chi khắc phục hậu quả thiên tai, thảm họa, dịch bệnh cho các đơn vị dự toán và cho các doanh nghiệp</t>
  </si>
  <si>
    <t>Chi các khoản phí và lệ phí</t>
  </si>
  <si>
    <t>Nguyễn Văn Sự</t>
  </si>
  <si>
    <t>Nội dung</t>
  </si>
  <si>
    <t xml:space="preserve"> Chương:622</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</si>
  <si>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</si>
  <si>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09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</si>
  <si>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 xml:space="preserve">Số 
TT </t>
  </si>
  <si>
    <t>Dự toán năm</t>
  </si>
  <si>
    <t>I</t>
  </si>
  <si>
    <t>Nguồn ngân sách trong nước</t>
  </si>
  <si>
    <t>Chi quản lý hành chính</t>
  </si>
  <si>
    <t>Chi sự nghiệp khoa học và công nghệ</t>
  </si>
  <si>
    <t>Chi sự nghiệp giáo dục, đào tạo và dạy nghề</t>
  </si>
  <si>
    <t>3.1</t>
  </si>
  <si>
    <t>Lương ngạch bậc được duyệt</t>
  </si>
  <si>
    <t>Phụ cấp ưu đãi ngành</t>
  </si>
  <si>
    <t>Chi thanh toán dịch vụ công cộng</t>
  </si>
  <si>
    <t>Thanh toán tiền điện</t>
  </si>
  <si>
    <t>Mua sắm CCDC</t>
  </si>
  <si>
    <t>Cước phí điện thoại</t>
  </si>
  <si>
    <t>Hội nghị</t>
  </si>
  <si>
    <t>Chi phí khác</t>
  </si>
  <si>
    <t>Tiền vé máy bay, tàu xe</t>
  </si>
  <si>
    <t>Phụ cấp công tác phí</t>
  </si>
  <si>
    <t>Tiền thuê phòng ngủ</t>
  </si>
  <si>
    <t>Thuê phương tiện vận chuyển</t>
  </si>
  <si>
    <t>7004</t>
  </si>
  <si>
    <t>7049</t>
  </si>
  <si>
    <t>Chi tiếp khách</t>
  </si>
  <si>
    <t>3.2</t>
  </si>
  <si>
    <t xml:space="preserve">Kinh phí nhiệm vụ không thường xuyên </t>
  </si>
  <si>
    <t xml:space="preserve"> Biểu số 2 - Ban hành kèm theo Thông tư số  90/2018/TT - BTC ngày 28 tháng 09 năm 2018 
của Bộ Tài chính</t>
  </si>
  <si>
    <t>DỰ TOÁN THU, CHI NGÂN SÁCH NHÀ NƯỚC</t>
  </si>
  <si>
    <t>(Dùng cho đơn vị sử dụng ngân sách)</t>
  </si>
  <si>
    <t>Đvt: đồng</t>
  </si>
  <si>
    <t>Dự toán được giao</t>
  </si>
  <si>
    <t>A</t>
  </si>
  <si>
    <t>Tổng số thu, chi, nộp ngân sách phí, lệ phí</t>
  </si>
  <si>
    <t xml:space="preserve"> Số thu phí, lệ phí</t>
  </si>
  <si>
    <t>Học phí</t>
  </si>
  <si>
    <t>Cấp bù học phí</t>
  </si>
  <si>
    <t>Thu căn tin</t>
  </si>
  <si>
    <t>Phí</t>
  </si>
  <si>
    <t>II</t>
  </si>
  <si>
    <t>Chi từ nguồn thu phí được để lại</t>
  </si>
  <si>
    <t>a</t>
  </si>
  <si>
    <t>b</t>
  </si>
  <si>
    <t>c</t>
  </si>
  <si>
    <t xml:space="preserve"> Kinh phí thực hiện chế độ tự chủ </t>
  </si>
  <si>
    <t xml:space="preserve">Kinh phí không thực hiện chế độ tự chủ </t>
  </si>
  <si>
    <t>III</t>
  </si>
  <si>
    <t xml:space="preserve"> Số phí, lệ phí nộp ngân sách nhà nước</t>
  </si>
  <si>
    <t>Lệ phí</t>
  </si>
  <si>
    <t>Lệ phí…</t>
  </si>
  <si>
    <t>10% nộp thuế căn tin</t>
  </si>
  <si>
    <t>Phí …</t>
  </si>
  <si>
    <t>B</t>
  </si>
  <si>
    <t>Dự toán chi ngân sách nhà nước</t>
  </si>
  <si>
    <t>1.1</t>
  </si>
  <si>
    <t>1.2</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</si>
  <si>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</si>
  <si>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</si>
  <si>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</si>
  <si>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</si>
  <si>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</si>
  <si>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</si>
  <si>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</si>
  <si>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</si>
  <si>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 Kinh phí nhiệm vụ thường xuyên</t>
  </si>
  <si>
    <t xml:space="preserve">Chi sự nghiệp y tế, dân số và gia đình </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</si>
  <si>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</si>
  <si>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</si>
  <si>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</si>
  <si>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</si>
  <si>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</si>
  <si>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</si>
  <si>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</si>
  <si>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</si>
  <si>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</si>
  <si>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</si>
  <si>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</si>
  <si>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</si>
  <si>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</si>
  <si>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</si>
  <si>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</si>
  <si>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</si>
  <si>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</si>
  <si>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</si>
  <si>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</si>
  <si>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</si>
  <si>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Nguồn vốn viện trợ</t>
  </si>
  <si>
    <t>Dự án A</t>
  </si>
  <si>
    <t>Dự án B</t>
  </si>
  <si>
    <t>Nguồn vay nợ nước ngoài</t>
  </si>
  <si>
    <t>Hiệu Trưởng</t>
  </si>
  <si>
    <t>Kế Toán</t>
  </si>
  <si>
    <t xml:space="preserve">  Đơn vị:Trường Trung Học Cơ Sở An Bình</t>
  </si>
  <si>
    <t>(Kèm theo Quyết định số 14 /QĐ-THCSVH  ngày 25/01/2021 của trường THCS An Bình)</t>
  </si>
  <si>
    <t>Sửa chữa thiết bị phòng cháy chữa cháy</t>
  </si>
  <si>
    <t>Sửa chữa nhà cửa</t>
  </si>
  <si>
    <t>Sửa chữa thiết bị tin học</t>
  </si>
  <si>
    <t>Đường điện cấp thoát nước</t>
  </si>
  <si>
    <t>Sửa chữa khác CSVC</t>
  </si>
  <si>
    <t>Chi mua hàng hóa, vật tư cho chuyên môn</t>
  </si>
  <si>
    <t>Chi đồng phục trang phục TDTT</t>
  </si>
  <si>
    <t>7001</t>
  </si>
  <si>
    <t>Chi phí nghiệp vụ chuyên ngành (Sách, tài liệu cho hs)</t>
  </si>
  <si>
    <t>Chi khen thưởng học sinh (HK I+ HK II)</t>
  </si>
  <si>
    <t>Chi các hội thi học sinh tham gia</t>
  </si>
  <si>
    <t>Chi bồi dưỡng tập huấn chuyên môn</t>
  </si>
  <si>
    <t>Chi hỗ trợ giáo viên thi GVG cấp trường</t>
  </si>
  <si>
    <t>Biểu số 3 - Ban hành kèm theo Thông tư số 90/2018/TT-BTC ngày 28 tháng 9 năm 2018 của Bộ Tài chính</t>
  </si>
  <si>
    <t>ĐƠN VỊ: TRƯỜNG THCS AN BÌNH</t>
  </si>
  <si>
    <t>CHƯƠNG: 622 LOẠI: 070 KHOẢN: 073</t>
  </si>
  <si>
    <t>CÔNG KHAI THỰC HiỆN DỰ TOÁN THU - CHI NGÂN SÁCH</t>
  </si>
  <si>
    <t>(B-A)/A*100%</t>
  </si>
  <si>
    <t>Số TT</t>
  </si>
  <si>
    <t>Ước thực hiện dự toán năm (tỷ lệ %)</t>
  </si>
  <si>
    <t>Ước thực hiện quý I năm nay so với cùng kỳ năm trước (tỷ lệ %)</t>
  </si>
  <si>
    <t>Chi sự nghiệp giáo dục, đào tạo, dạy nghề</t>
  </si>
  <si>
    <t>KINH PHÍ NHIỆM VỤ THƯỜNG XUYÊN</t>
  </si>
  <si>
    <t>Tiểu nhóm 0129: Chi thanh toán cho cá nhân</t>
  </si>
  <si>
    <t>6000</t>
  </si>
  <si>
    <t>6001</t>
  </si>
  <si>
    <t>6003</t>
  </si>
  <si>
    <t>Lương hợp đồng dài hạn</t>
  </si>
  <si>
    <t>Tiền công trả cho lao động thường xuyên theo hợp đồng</t>
  </si>
  <si>
    <t>Tiền công trả cho lao động thường xuyên theo hợp đồng (theo NĐ 68)</t>
  </si>
  <si>
    <t>6100</t>
  </si>
  <si>
    <t>6101</t>
  </si>
  <si>
    <t>6107</t>
  </si>
  <si>
    <t>Phụ cấp độc hại, nguy hiểm</t>
  </si>
  <si>
    <t>6112</t>
  </si>
  <si>
    <t>Phụ cấp thâm niên nghề</t>
  </si>
  <si>
    <t>Phụ cấp thâm niên vượt khung</t>
  </si>
  <si>
    <t>6250</t>
  </si>
  <si>
    <t>6253</t>
  </si>
  <si>
    <t>Tàu xe nghỉ phép năm</t>
  </si>
  <si>
    <t>6299</t>
  </si>
  <si>
    <t>Tiền nước uống</t>
  </si>
  <si>
    <t>6300</t>
  </si>
  <si>
    <t>6301</t>
  </si>
  <si>
    <t>6302</t>
  </si>
  <si>
    <t>6303</t>
  </si>
  <si>
    <t>6304</t>
  </si>
  <si>
    <t>6400</t>
  </si>
  <si>
    <t>Các khoản thanh toán cho cá nhân</t>
  </si>
  <si>
    <t>6404</t>
  </si>
  <si>
    <t>Chi thu nhập tăng thêm theo cơ chế khoán tự chủ</t>
  </si>
  <si>
    <t>Tiểu nhóm 0030: Chi mua hàng hóa, dịch vụ</t>
  </si>
  <si>
    <t>6500</t>
  </si>
  <si>
    <t>6501</t>
  </si>
  <si>
    <t>6502</t>
  </si>
  <si>
    <t>Thanh toán tiền nước</t>
  </si>
  <si>
    <t>6503</t>
  </si>
  <si>
    <t>Thanh toán tiền nhiên liệu</t>
  </si>
  <si>
    <t>6504</t>
  </si>
  <si>
    <t>Tiền vệ sinh môi trường</t>
  </si>
  <si>
    <t>6550</t>
  </si>
  <si>
    <t>6551</t>
  </si>
  <si>
    <t>Vaăn phòng phẩm</t>
  </si>
  <si>
    <t>6552</t>
  </si>
  <si>
    <t>6599</t>
  </si>
  <si>
    <t>Vật tư văn phòng khác</t>
  </si>
  <si>
    <t>6600</t>
  </si>
  <si>
    <t>Thông tin tuyên truyền liên lạc</t>
  </si>
  <si>
    <t>Thuê bao cáp truyền hình, kết nối internet</t>
  </si>
  <si>
    <t>Sách báo, tạp chí thư viện</t>
  </si>
  <si>
    <t>6650</t>
  </si>
  <si>
    <t>6651</t>
  </si>
  <si>
    <t>In tài liệu</t>
  </si>
  <si>
    <t>6699</t>
  </si>
  <si>
    <t>Chi tiền nước</t>
  </si>
  <si>
    <t>6700</t>
  </si>
  <si>
    <t>6701</t>
  </si>
  <si>
    <t>6702</t>
  </si>
  <si>
    <t>6703</t>
  </si>
  <si>
    <t>6704</t>
  </si>
  <si>
    <t>6749</t>
  </si>
  <si>
    <t>Chi khác (tài liệu đi tập huấn)</t>
  </si>
  <si>
    <t>6750</t>
  </si>
  <si>
    <t>6751</t>
  </si>
  <si>
    <t>6754</t>
  </si>
  <si>
    <t>Thuê thiết bị âm thanh, máy phô tô</t>
  </si>
  <si>
    <t>6757</t>
  </si>
  <si>
    <t>Thuê lao động trong nước (phục vụ)</t>
  </si>
  <si>
    <t>17% BHXH, 3% BHYT, 1% BHTN, 2% KPCĐ</t>
  </si>
  <si>
    <t>6900</t>
  </si>
  <si>
    <t>Sửa chữa thường xuyên TSCĐ</t>
  </si>
  <si>
    <t>6905</t>
  </si>
  <si>
    <t>6907</t>
  </si>
  <si>
    <t>Sửa chữa máy phô tô, điều hòa nhiệt độ, máy bơm nước, thiết bị phòng cháy chữa cháy, hệ thống âm thanh thi tiếng anh ...</t>
  </si>
  <si>
    <t>Mua sắm tài sản phục vụ công tác chuyên môn</t>
  </si>
  <si>
    <t>Mua cây, lưới, vật tư trang bị vườn thực nghiệm</t>
  </si>
  <si>
    <t>Mua phần mềm quản lý thư viện</t>
  </si>
  <si>
    <t>7000</t>
  </si>
  <si>
    <t>Chi nghiệp vụ chuyên môn</t>
  </si>
  <si>
    <t>Tiểu nhóm 0132: Chi khác</t>
  </si>
  <si>
    <t>7750</t>
  </si>
  <si>
    <t>7799</t>
  </si>
  <si>
    <t>Trích 10% CCTL</t>
  </si>
  <si>
    <t>7764</t>
  </si>
  <si>
    <t>Khen thưởng giáo viên</t>
  </si>
  <si>
    <t>2.2 KINH PHÍ NHIỆM VỤ KHÔNG THƯỜNG XUYÊN</t>
  </si>
  <si>
    <t>6016</t>
  </si>
  <si>
    <t>Chi phụ cấp thêm giờ</t>
  </si>
  <si>
    <t>6149</t>
  </si>
  <si>
    <t>Phụ cấp khác (GV dạy HS khuyết tật)</t>
  </si>
  <si>
    <t>6449</t>
  </si>
  <si>
    <t>6758</t>
  </si>
  <si>
    <t>Chi học đại học</t>
  </si>
  <si>
    <t>Khuyến khích tự đào tạo</t>
  </si>
  <si>
    <t>Chi đồng phục bảo vệ</t>
  </si>
  <si>
    <t>7700</t>
  </si>
  <si>
    <t>Nghỉ hưu trước tuổi</t>
  </si>
  <si>
    <t>Chi tiền tết</t>
  </si>
  <si>
    <t>Hỗ trợ GV công tác xa nhà</t>
  </si>
  <si>
    <t>Tiền hỗ trợ 20/11</t>
  </si>
  <si>
    <t>Hỗ trợ chi phí học tập</t>
  </si>
  <si>
    <t>7766</t>
  </si>
  <si>
    <t>Cải tạo hệ thống PCCC</t>
  </si>
  <si>
    <t>3.3. KINH PHÍ MUA SẮM</t>
  </si>
  <si>
    <t>Mua máy chiếu, láp top phục vụ dạy học</t>
  </si>
  <si>
    <t>Mua máy vi tính, máy in văn phòng</t>
  </si>
  <si>
    <t>Hệ thống âm thanh nghe tiếng anh</t>
  </si>
  <si>
    <t>(Đã ký)</t>
  </si>
  <si>
    <t>QUÝ I NĂM 2021</t>
  </si>
  <si>
    <t>Ước thực hiện quý 1/2021</t>
  </si>
  <si>
    <t>7761</t>
  </si>
  <si>
    <t>Chi phí khác (hội thi chào mừng ngày 20/11, …)</t>
  </si>
  <si>
    <t>Phụ cấp bảo vệ (NQ số 07/2019)</t>
  </si>
  <si>
    <t>Hỗ trợ ưu đãi 30% (NQ số 07/2019)</t>
  </si>
  <si>
    <t>Phụ cấp nhân viên phục vụ (NQ số 07/2019)</t>
  </si>
  <si>
    <t>Hỗ trợ làm công tác phổ cập (NQ số 07/2019)</t>
  </si>
  <si>
    <t>Chi lương cho kế toán hợp đồng</t>
  </si>
  <si>
    <t>Đồ dùng dạy học tối thiểu 6.7.8.9</t>
  </si>
  <si>
    <t>7753</t>
  </si>
  <si>
    <t>Ước thực hiện quý 2/2020</t>
  </si>
  <si>
    <t>Ước thực hiện quý 2/2021</t>
  </si>
  <si>
    <t>7756</t>
  </si>
  <si>
    <t>7757</t>
  </si>
  <si>
    <t>Chi bảo hiểm tài sản và phương tiện</t>
  </si>
  <si>
    <t>Ước thực hiện quý II năm nay so với cùng kỳ năm trước (tỷ lệ %)</t>
  </si>
  <si>
    <t>Ước thực hiện 6 tháng năm nay so với cùng kỳ năm trước (tỷ lệ %)</t>
  </si>
  <si>
    <t xml:space="preserve">         Trường THCS An Bình công khai tình hình thực hiện dự toán thu-chi ngân sách 6 tháng đầu năm 2021 như sau:</t>
  </si>
  <si>
    <t>Ước thực hiện quý 1/2022</t>
  </si>
  <si>
    <t>PHÒNG GD&amp;ĐT PHÚ GIÁO                      CỘNG HÒA XÃ HỘI CHỦ NGHĨA ViỆT NAM</t>
  </si>
  <si>
    <t>TRƯỜNG THCS AN BÌNH                                        Độc lập - Tự do - Hạnh phúc</t>
  </si>
  <si>
    <t>BIÊN BẢN KiỂM TRA CÔNG TÁC TÀI CHÍNH</t>
  </si>
  <si>
    <t xml:space="preserve">                Hôm nay ngày 06 tháng 4 năm 2021 tại văn phòng trường THCS An Bình chúng tôi gồm:</t>
  </si>
  <si>
    <t>I. Thành phần</t>
  </si>
  <si>
    <t>a. Tổ kiểm tra:</t>
  </si>
  <si>
    <t>1. Ông Nguyễn Văn Sự</t>
  </si>
  <si>
    <t>2. Ông Nguyễn Thanh Thọ</t>
  </si>
  <si>
    <t>CT Công đoàn</t>
  </si>
  <si>
    <t>3. Ông Nguyễn Văn Tài</t>
  </si>
  <si>
    <t>Trưởng ban TTND</t>
  </si>
  <si>
    <t>4. Bà Trần Thị Tuyết</t>
  </si>
  <si>
    <t>Thư ký</t>
  </si>
  <si>
    <t>b. Bộ phận được kiểm tra:</t>
  </si>
  <si>
    <t>1. Bà Đào Thị Phượng</t>
  </si>
  <si>
    <t>II. Nội dung</t>
  </si>
  <si>
    <t>Ông Nguyễn Văn Sự thông qua nội dung kiểm tra tài chính quý I năm 2021</t>
  </si>
  <si>
    <t>Bà Đào Thị Phượng kế toán nhà trường thông qua các khoản thu - chi của đơn vị</t>
  </si>
  <si>
    <t>Dự toán năm trước chuyển sang</t>
  </si>
  <si>
    <t>Dự toán giao đầu năm:</t>
  </si>
  <si>
    <t>+ Nguồn không khoán</t>
  </si>
  <si>
    <t xml:space="preserve">+ Nguồn khoán </t>
  </si>
  <si>
    <t>+ Nguồn CCTL</t>
  </si>
  <si>
    <t>Sử dụng đến quý I/2021:</t>
  </si>
  <si>
    <t>+Nguồn CCTL</t>
  </si>
  <si>
    <t>Dự toán còn lại:</t>
  </si>
  <si>
    <t>Số tiền</t>
  </si>
  <si>
    <t>KP không thực hiện chế độ tự chủ, tự chịu trách nhiệm</t>
  </si>
  <si>
    <t>Giáo dục trung học cơ sở</t>
  </si>
  <si>
    <t>Các khoản thanh toán khác cho cá nhân</t>
  </si>
  <si>
    <t>Chi các khoản khác</t>
  </si>
  <si>
    <t>KP thực hiện chế độ tự chủ, tự chịu trách nhiệm</t>
  </si>
  <si>
    <t>Lương theo ngạch, bậc</t>
  </si>
  <si>
    <t>Tiền công trả cho vị trí lao động thường xuyên theo hợp đồng</t>
  </si>
  <si>
    <t>Phụ cấp nặng nhọc, độc hại, nguy hiểm</t>
  </si>
  <si>
    <t>Phụ cấp ưu đãi nghề</t>
  </si>
  <si>
    <t>Phụ cấp thâm niên vượt khung, phụ cấp thâm niên nghề</t>
  </si>
  <si>
    <t>Thanh toán dịch vụ công cộng</t>
  </si>
  <si>
    <t>Tiền vệ sinh, môi trường</t>
  </si>
  <si>
    <t>Văn phòng phẩm</t>
  </si>
  <si>
    <t>Mua sắm công cụ, dụng cụ văn phòng</t>
  </si>
  <si>
    <t>Thông tin, tuyên truyền, liên lạc</t>
  </si>
  <si>
    <t>Cước phí điện thoại (không bao gồm khoán điện thoại), thuê bao đường điện thoại, fax</t>
  </si>
  <si>
    <t>Thuê bao kênh vệ tinh, thuê bao cáp truyền hình, cước phí Internet, thuê đường truyền mạng</t>
  </si>
  <si>
    <t>Phim ảnh, ấn phẩm truyền thông, sách, báo, tạp chí thư viện</t>
  </si>
  <si>
    <t>Thuê lao động trong nước</t>
  </si>
  <si>
    <t>Sửa chữa, duy tu tài sản phục vụ công tác chuyên môn và các công trình cơ sở hạ tầng</t>
  </si>
  <si>
    <t>Tài sản và thiết bị chuyên dùng</t>
  </si>
  <si>
    <t>Các thiết bị công nghệ thông tin</t>
  </si>
  <si>
    <t>Các tài sản và công trình hạ tầng cơ sở khác</t>
  </si>
  <si>
    <t>Chi phí nghiệp vụ chuyên môn của từng ngành</t>
  </si>
  <si>
    <t>Chi mua hàng hóa, vật tư</t>
  </si>
  <si>
    <t>KP thực hiện cải cách tiền lương</t>
  </si>
  <si>
    <t>Cộng:</t>
  </si>
  <si>
    <t>III. Kết luận chung</t>
  </si>
  <si>
    <t>Tổ kiểm tra nhận xét hồ sơ chứng từ gọn gàng, thực hiện công tác thu - chi</t>
  </si>
  <si>
    <t>và quyết toán đúng theo quy định về tài chính.</t>
  </si>
  <si>
    <t>Biên bản kết thúc lúc 11 giờ 30 cùng ngày.</t>
  </si>
  <si>
    <t xml:space="preserve">    HiỆU TRƯỞNG</t>
  </si>
  <si>
    <t>THƯ KÝ</t>
  </si>
  <si>
    <t>Trần Thị Tuyết</t>
  </si>
  <si>
    <t>THANH TRA NHÂN DÂN</t>
  </si>
  <si>
    <t>CHỦ TỊCH CĐ</t>
  </si>
  <si>
    <t xml:space="preserve">         Nguyễn Văn Tài</t>
  </si>
  <si>
    <t>Nguyễn Thanh Thọ</t>
  </si>
  <si>
    <t>Cấp bù học phí cho cơ sở giáo dục đào tạo theo chế độ</t>
  </si>
  <si>
    <t>Chi thu nhập tăng thêm theo cơ chế khoán, tự chủ</t>
  </si>
  <si>
    <t>Tiền điện</t>
  </si>
  <si>
    <t>Tiền nước</t>
  </si>
  <si>
    <t>Tiền vé máy bay, tàu, xe</t>
  </si>
  <si>
    <t>Tài sản và thiết bị văn phòng</t>
  </si>
  <si>
    <t xml:space="preserve">TỔNG </t>
  </si>
  <si>
    <t>QUÝ I NĂM 2022</t>
  </si>
  <si>
    <t xml:space="preserve">                Hôm nay ngày 06 tháng 4 năm 2022 tại văn phòng trường THCS An Bình chúng tôi gồm:</t>
  </si>
  <si>
    <t>Ông Nguyễn Văn Sự thông qua nội dung kiểm tra tài chính quý I năm 2022</t>
  </si>
  <si>
    <t>Lũy kế đến quý I/2022</t>
  </si>
  <si>
    <t>Sử dụng đến quý I/2022:</t>
  </si>
  <si>
    <t>Tiền nhiên liệu</t>
  </si>
  <si>
    <t>2. Ông Nguyễn Văn Nho</t>
  </si>
  <si>
    <t>1. Bà Trần Thị Lan Anh</t>
  </si>
  <si>
    <t>Nguyễn Văn Nho</t>
  </si>
  <si>
    <t>QUÝ II NĂM 2022</t>
  </si>
  <si>
    <t xml:space="preserve">                Hôm nay ngày 06 tháng 6 năm 2022 tại văn phòng trường THCS An Bình chúng tôi gồm:</t>
  </si>
  <si>
    <t>Ông Nguyễn Văn Sự thông qua nội dung kiểm tra tài chính quý II năm 2022</t>
  </si>
  <si>
    <t>Lũy kế đến quý II/2022</t>
  </si>
  <si>
    <t>Sử dụng đến quý II/2022:</t>
  </si>
  <si>
    <t>QUÝ III NĂM 2022</t>
  </si>
  <si>
    <t>Ông Nguyễn Văn Sự thông qua nội dung kiểm tra tài chính quý III năm 2022</t>
  </si>
  <si>
    <t xml:space="preserve">                Hôm nay ngày 06 tháng 10 năm 2022 tại văn phòng trường THCS An Bình chúng tôi gồm:</t>
  </si>
  <si>
    <t>Lũy kế đến quý III/2022</t>
  </si>
  <si>
    <t>Sử dụng đến quý III/2022:</t>
  </si>
  <si>
    <t>An Bình, ngày 6 tháng 4 năm 2022</t>
  </si>
  <si>
    <t>Ước thực hiện quý 2/2022</t>
  </si>
  <si>
    <t>An Bình, ngày 05 tháng 7 năm 2022</t>
  </si>
  <si>
    <t>Trần Thị Lan Anh</t>
  </si>
  <si>
    <t>Dự toán năm 2021</t>
  </si>
  <si>
    <t>6 THÁNG ĐẦU NĂM 2022</t>
  </si>
  <si>
    <t>Ước thực hiện 6 tháng 2021</t>
  </si>
  <si>
    <t>Ước thực hiện 6  tháng đầu năm 2022</t>
  </si>
  <si>
    <t xml:space="preserve">         Trường THCS An Bình công khai tình hình thực hiện dự toán thu-chi ngân sách quý I/2022 như sau:</t>
  </si>
  <si>
    <t xml:space="preserve">         Trường THCS An Bình công khai tình hình thực hiện dự toán thu-chi ngân sách quý II/2022 như sau:</t>
  </si>
  <si>
    <t>Ước thực hiện quý 3/2022</t>
  </si>
  <si>
    <t xml:space="preserve">         Trường THCS An Bình công khai tình hình thực hiện dự toán thu-chi ngân sách quý III/2022 như sau:</t>
  </si>
  <si>
    <t>Dự toán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</si>
</sst>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0_ñ_);\(#,##0_ñ\)"/>
  </numFmts>
  <fonts count="55" x14ac:knownFonts="1">
    <font>
      <sz val="11"/>
      <color theme="1"/>
      <name val="Calibri"/>
      <family val="2"/>
      <scheme val="minor"/>
    </font>
    <font>
      <sz val="11"/>
      <color theme="1"/>
      <name val="Calibri"/>
      <family val="2"/>
      <scheme val="minor"/>
    </font>
    <font>
      <b/>
      <sz val="12"/>
      <color theme="1"/>
      <name val="Times New Roman"/>
      <family val="1"/>
    </font>
    <font>
      <i/>
      <sz val="12"/>
      <color theme="1"/>
      <name val="Times New Roman"/>
      <family val="1"/>
    </font>
    <font>
      <sz val="12"/>
      <color indexed="8"/>
      <name val="Arial"/>
      <family val="2"/>
    </font>
    <font>
      <sz val="12"/>
      <color indexed="8"/>
      <name val="Times New Roman"/>
      <family val="1"/>
    </font>
    <font>
      <sz val="12"/>
      <color indexed="8"/>
      <name val="Arial Narrow"/>
      <family val="2"/>
    </font>
    <font>
      <sz val="12"/>
      <color theme="1"/>
      <name val="Times New Roman"/>
      <family val="1"/>
    </font>
    <font>
      <sz val="12"/>
      <name val="VNI-Times"/>
    </font>
    <font>
      <sz val="12"/>
      <name val="Times New Roman"/>
      <family val="1"/>
    </font>
    <font>
      <sz val="14"/>
      <color theme="1"/>
      <name val="Times New Roman"/>
      <family val="1"/>
    </font>
    <font>
      <b/>
      <i/>
      <sz val="12"/>
      <color theme="1"/>
      <name val="Times New Roman"/>
      <family val="1"/>
    </font>
    <font>
      <b/>
      <sz val="11"/>
      <color theme="1"/>
      <name val="Times New Roman"/>
      <family val="1"/>
    </font>
    <font>
      <sz val="11"/>
      <color theme="1"/>
      <name val="Times New Roman"/>
      <family val="1"/>
    </font>
    <font>
      <b/>
      <sz val="12"/>
      <name val="Times New Roman"/>
      <family val="1"/>
    </font>
    <font>
      <i/>
      <sz val="12"/>
      <name val="Times New Roman"/>
      <family val="1"/>
    </font>
    <font>
      <b/>
      <u/>
      <sz val="12"/>
      <name val="Times New Roman"/>
      <family val="1"/>
    </font>
    <font>
      <sz val="11"/>
      <color indexed="8"/>
      <name val="Times New Roman"/>
      <family val="1"/>
    </font>
    <font>
      <i/>
      <sz val="11"/>
      <name val="Times New Roman"/>
      <family val="1"/>
    </font>
    <font>
      <i/>
      <sz val="11"/>
      <name val="Times New Roman"/>
      <family val="1"/>
      <charset val="163"/>
    </font>
    <font>
      <sz val="11"/>
      <color theme="1"/>
      <name val="Times New Roman"/>
      <family val="1"/>
      <charset val="163"/>
    </font>
    <font>
      <b/>
      <sz val="11"/>
      <color indexed="8"/>
      <name val="Arial Narrow"/>
      <family val="2"/>
    </font>
    <font>
      <b/>
      <sz val="10"/>
      <color theme="1"/>
      <name val="Times New Roman"/>
      <family val="1"/>
    </font>
    <font>
      <b/>
      <u/>
      <sz val="11"/>
      <color theme="1"/>
      <name val="Times New Roman"/>
      <family val="1"/>
    </font>
    <font>
      <b/>
      <u/>
      <sz val="10"/>
      <color theme="1"/>
      <name val="Times New Roman"/>
      <family val="1"/>
    </font>
    <font>
      <b/>
      <i/>
      <u/>
      <sz val="11"/>
      <name val="Times New Roman"/>
      <family val="1"/>
    </font>
    <font>
      <b/>
      <i/>
      <sz val="11"/>
      <color theme="1"/>
      <name val="Times New Roman"/>
      <family val="1"/>
    </font>
    <font>
      <b/>
      <i/>
      <sz val="10"/>
      <color theme="1"/>
      <name val="Times New Roman"/>
      <family val="1"/>
    </font>
    <font>
      <b/>
      <sz val="11"/>
      <name val="Times New Roman"/>
      <family val="1"/>
    </font>
    <font>
      <sz val="11"/>
      <color indexed="8"/>
      <name val="Arial"/>
      <family val="2"/>
    </font>
    <font>
      <sz val="11"/>
      <name val="Times New Roman"/>
      <family val="1"/>
    </font>
    <font>
      <b/>
      <sz val="11"/>
      <color rgb="FF000000"/>
      <name val="Times New Roman"/>
      <family val="1"/>
    </font>
    <font>
      <sz val="11"/>
      <color rgb="FF000000"/>
      <name val="Times New Roman"/>
      <family val="1"/>
    </font>
    <font>
      <sz val="10"/>
      <color theme="1"/>
      <name val="Times New Roman"/>
      <family val="1"/>
    </font>
    <font>
      <b/>
      <sz val="11"/>
      <color indexed="8"/>
      <name val="Times New Roman"/>
      <family val="1"/>
    </font>
    <font>
      <b/>
      <i/>
      <u/>
      <sz val="11"/>
      <color indexed="8"/>
      <name val="Times New Roman"/>
      <family val="1"/>
    </font>
    <font>
      <b/>
      <i/>
      <u/>
      <sz val="10"/>
      <color theme="1"/>
      <name val="Times New Roman"/>
      <family val="1"/>
    </font>
    <font>
      <b/>
      <i/>
      <u/>
      <sz val="11"/>
      <color theme="1"/>
      <name val="Times New Roman"/>
      <family val="1"/>
    </font>
    <font>
      <u/>
      <sz val="11"/>
      <color theme="1"/>
      <name val="Times New Roman"/>
      <family val="1"/>
    </font>
    <font>
      <sz val="11"/>
      <color indexed="8"/>
      <name val="Arial Narrow"/>
      <family val="2"/>
    </font>
    <font>
      <sz val="11"/>
      <name val="Times New Roman"/>
      <family val="1"/>
      <charset val="163"/>
    </font>
    <font>
      <b/>
      <u/>
      <sz val="11"/>
      <name val="Times New Roman"/>
      <family val="1"/>
    </font>
    <font>
      <b/>
      <sz val="11"/>
      <color theme="1"/>
      <name val="Times New Roman"/>
      <family val="1"/>
      <charset val="163"/>
    </font>
    <font>
      <b/>
      <sz val="10"/>
      <color theme="1"/>
      <name val="Times New Roman"/>
      <family val="1"/>
      <charset val="163"/>
    </font>
    <font>
      <b/>
      <i/>
      <u val="singleAccounting"/>
      <sz val="11"/>
      <color theme="1"/>
      <name val="Times New Roman"/>
      <family val="1"/>
    </font>
    <font>
      <b/>
      <i/>
      <u val="singleAccounting"/>
      <sz val="10"/>
      <color theme="1"/>
      <name val="Times New Roman"/>
      <family val="1"/>
    </font>
    <font>
      <sz val="12"/>
      <name val="Times New Roman"/>
      <family val="1"/>
      <charset val="163"/>
    </font>
    <font>
      <i/>
      <sz val="11"/>
      <color theme="1"/>
      <name val="Times New Roman"/>
      <family val="1"/>
    </font>
    <font>
      <sz val="10"/>
      <color indexed="8"/>
      <name val="Arial Narrow"/>
      <family val="2"/>
    </font>
    <font>
      <sz val="10"/>
      <name val="Times New Roman"/>
      <family val="1"/>
    </font>
    <font>
      <b/>
      <sz val="9"/>
      <color indexed="81"/>
      <name val="Tahoma"/>
      <family val="2"/>
    </font>
    <font>
      <b/>
      <sz val="11"/>
      <color indexed="8"/>
      <name val="Times New Roman"/>
      <charset val="204"/>
    </font>
    <font>
      <b/>
      <sz val="12"/>
      <color indexed="8"/>
      <name val="Times New Roman"/>
      <family val="1"/>
    </font>
    <font>
      <b/>
      <sz val="12"/>
      <color indexed="8"/>
      <name val="Arial Narrow"/>
      <family val="2"/>
    </font>
    <font>
      <i/>
      <sz val="12"/>
      <color indexed="8"/>
      <name val="Arial Narrow"/>
      <family val="2"/>
    </font>
  </fonts>
  <fills count="7">
    <fill>
      <patternFill patternType="none"/>
    </fill>
    <fill>
      <patternFill patternType="gray125"/>
    </fill>
    <fill>
      <patternFill patternType="solid">
        <fgColor theme="0"/>
        <bgColor indexed="64"/>
      </patternFill>
    </fill>
    <fill>
      <patternFill patternType="solid">
        <fgColor indexed="9"/>
        <bgColor indexed="0"/>
      </patternFill>
    </fill>
    <fill>
      <patternFill patternType="solid">
        <fgColor rgb="FFFFFF00"/>
        <bgColor indexed="64"/>
      </patternFill>
    </fill>
    <fill>
      <patternFill patternType="solid">
        <fgColor indexed="9"/>
        <bgColor indexed="64"/>
      </patternFill>
    </fill>
    <fill>
      <patternFill patternType="solid">
        <fgColor theme="0"/>
        <bgColor indexed="0"/>
      </patternFill>
    </fill>
  </fills>
  <borders count="38">
    <border>
      <left/>
      <right/>
      <top/>
      <bottom/>
      <diagonal/>
    </border>
    <border>
      <left style="thin">
        <color indexed="8"/>
      </left>
      <right style="thin">
        <color indexed="8"/>
      </right>
      <top/>
      <bottom style="dotted">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tted">
        <color indexed="8"/>
      </top>
      <bottom style="thin">
        <color indexed="8"/>
      </bottom>
      <diagonal/>
    </border>
    <border>
      <left style="thin">
        <color indexed="8"/>
      </left>
      <right/>
      <top style="dotted">
        <color indexed="8"/>
      </top>
      <bottom style="dotted">
        <color indexed="8"/>
      </bottom>
      <diagonal/>
    </border>
    <border>
      <left style="thin">
        <color indexed="8"/>
      </left>
      <right/>
      <top style="thin">
        <color indexed="8"/>
      </top>
      <bottom style="dotted">
        <color indexed="8"/>
      </bottom>
      <diagonal/>
    </border>
    <border>
      <left/>
      <right/>
      <top/>
      <bottom style="thin">
        <color indexed="64"/>
      </bottom>
      <diagonal/>
    </border>
    <border>
      <left style="thin">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8"/>
      </left>
      <right style="thin">
        <color indexed="8"/>
      </right>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hair">
        <color indexed="8"/>
      </bottom>
      <diagonal/>
    </border>
    <border>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top style="hair">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15">
    <xf numFmtId="0" fontId="0" fillId="0" borderId="0" xfId="0"/>
    <xf numFmtId="0" fontId="5" fillId="3" borderId="1" xfId="0" applyFont="1" applyFill="1" applyBorder="1" applyAlignment="1" applyProtection="1">
      <alignment horizontal="left" vertical="center" wrapText="1" shrinkToFit="1"/>
      <protection locked="0"/>
    </xf>
    <xf numFmtId="164" fontId="7" fillId="0" borderId="3" xfId="1" applyNumberFormat="1" applyFont="1" applyBorder="1"/>
    <xf numFmtId="164" fontId="2" fillId="0" borderId="3" xfId="1" applyNumberFormat="1" applyFont="1" applyBorder="1"/>
    <xf numFmtId="0" fontId="7" fillId="0" borderId="3" xfId="0" applyFont="1" applyBorder="1" applyAlignment="1">
      <alignment horizontal="center"/>
    </xf>
    <xf numFmtId="0" fontId="9" fillId="0" borderId="3" xfId="0" applyFont="1" applyBorder="1"/>
    <xf numFmtId="0" fontId="9" fillId="0" borderId="3" xfId="0" applyFont="1" applyBorder="1" applyAlignment="1">
      <alignment horizontal="center"/>
    </xf>
    <xf numFmtId="0" fontId="9" fillId="5" borderId="3" xfId="0" applyFont="1" applyFill="1" applyBorder="1" applyAlignment="1">
      <alignment vertical="center" wrapText="1"/>
    </xf>
    <xf numFmtId="0" fontId="10" fillId="0" borderId="0" xfId="0" applyFont="1"/>
    <xf numFmtId="0" fontId="7" fillId="0" borderId="0" xfId="0" applyFont="1"/>
    <xf numFmtId="3" fontId="7" fillId="0" borderId="0" xfId="0" applyNumberFormat="1" applyFont="1"/>
    <xf numFmtId="0" fontId="3" fillId="0" borderId="0" xfId="0" applyFont="1" applyAlignment="1">
      <alignment horizontal="right"/>
    </xf>
    <xf numFmtId="0" fontId="2" fillId="0" borderId="4" xfId="0" applyFont="1" applyBorder="1" applyAlignment="1">
      <alignment horizontal="center" wrapText="1"/>
    </xf>
    <xf numFmtId="0" fontId="2" fillId="0" borderId="4" xfId="0" applyFont="1" applyBorder="1" applyAlignment="1">
      <alignment horizontal="center" vertical="center"/>
    </xf>
    <xf numFmtId="0" fontId="7" fillId="0" borderId="4" xfId="0" applyFont="1" applyBorder="1" applyAlignment="1">
      <alignment horizontal="center" wrapText="1"/>
    </xf>
    <xf numFmtId="0" fontId="7" fillId="0" borderId="4" xfId="0" applyFont="1" applyBorder="1" applyAlignment="1">
      <alignment horizontal="center" vertical="center"/>
    </xf>
    <xf numFmtId="0" fontId="2" fillId="0" borderId="3" xfId="0" applyFont="1" applyBorder="1" applyAlignment="1">
      <alignment horizontal="center"/>
    </xf>
    <xf numFmtId="0" fontId="2" fillId="0" borderId="3" xfId="0" applyFont="1" applyBorder="1" applyAlignment="1">
      <alignment wrapText="1"/>
    </xf>
    <xf numFmtId="164" fontId="11" fillId="0" borderId="3" xfId="1" applyNumberFormat="1" applyFont="1" applyBorder="1" applyAlignment="1">
      <alignment horizontal="center"/>
    </xf>
    <xf numFmtId="0" fontId="2" fillId="0" borderId="4" xfId="0" applyFont="1" applyBorder="1" applyAlignment="1">
      <alignment horizontal="center"/>
    </xf>
    <xf numFmtId="0" fontId="2" fillId="0" borderId="4" xfId="0" applyFont="1" applyBorder="1" applyAlignment="1">
      <alignment wrapText="1"/>
    </xf>
    <xf numFmtId="0" fontId="11" fillId="0" borderId="3" xfId="0" applyFont="1" applyBorder="1" applyAlignment="1">
      <alignment horizontal="center"/>
    </xf>
    <xf numFmtId="0" fontId="11" fillId="0" borderId="3" xfId="0" applyFont="1" applyBorder="1" applyAlignment="1">
      <alignment wrapText="1"/>
    </xf>
    <xf numFmtId="0" fontId="7" fillId="0" borderId="3" xfId="0" applyFont="1" applyBorder="1" applyAlignment="1">
      <alignment wrapText="1"/>
    </xf>
    <xf numFmtId="164" fontId="12" fillId="0" borderId="3" xfId="1" applyNumberFormat="1" applyFont="1" applyBorder="1"/>
    <xf numFmtId="164" fontId="13" fillId="0" borderId="3" xfId="1" applyNumberFormat="1" applyFont="1" applyBorder="1"/>
    <xf numFmtId="0" fontId="14" fillId="0" borderId="3" xfId="0" applyFont="1" applyBorder="1" applyAlignment="1">
      <alignment horizontal="center"/>
    </xf>
    <xf numFmtId="0" fontId="15" fillId="0" borderId="3" xfId="0" applyFont="1" applyBorder="1" applyAlignment="1">
      <alignment horizontal="center"/>
    </xf>
    <xf numFmtId="0" fontId="3" fillId="0" borderId="3" xfId="0" applyFont="1" applyBorder="1" applyAlignment="1">
      <alignment wrapText="1"/>
    </xf>
    <xf numFmtId="0" fontId="13" fillId="0" borderId="3" xfId="0" applyFont="1" applyBorder="1"/>
    <xf numFmtId="3" fontId="13" fillId="0" borderId="0" xfId="0" applyNumberFormat="1" applyFont="1"/>
    <xf numFmtId="0" fontId="13" fillId="0" borderId="0" xfId="0" applyFont="1"/>
    <xf numFmtId="0" fontId="12" fillId="0" borderId="0" xfId="0" applyFont="1" applyAlignment="1">
      <alignment horizontal="center"/>
    </xf>
    <xf numFmtId="164" fontId="10" fillId="0" borderId="0" xfId="0" applyNumberFormat="1" applyFont="1"/>
    <xf numFmtId="37" fontId="9" fillId="0" borderId="0" xfId="2" applyNumberFormat="1" applyFont="1"/>
    <xf numFmtId="3" fontId="9" fillId="0" borderId="0" xfId="0" applyNumberFormat="1" applyFont="1" applyBorder="1"/>
    <xf numFmtId="3" fontId="5" fillId="0" borderId="0" xfId="0" applyNumberFormat="1" applyFont="1" applyBorder="1"/>
    <xf numFmtId="3" fontId="17" fillId="0" borderId="3" xfId="0" applyNumberFormat="1" applyFont="1" applyBorder="1"/>
    <xf numFmtId="3" fontId="5" fillId="0" borderId="3" xfId="0" applyNumberFormat="1" applyFont="1" applyBorder="1"/>
    <xf numFmtId="164" fontId="6" fillId="3" borderId="8" xfId="1" applyNumberFormat="1" applyFont="1" applyFill="1" applyBorder="1" applyAlignment="1" applyProtection="1">
      <alignment vertical="center" wrapText="1" shrinkToFit="1"/>
      <protection locked="0"/>
    </xf>
    <xf numFmtId="164" fontId="6" fillId="3" borderId="7" xfId="1" applyNumberFormat="1" applyFont="1" applyFill="1" applyBorder="1" applyAlignment="1" applyProtection="1">
      <alignment vertical="center" wrapText="1" shrinkToFit="1"/>
      <protection locked="0"/>
    </xf>
    <xf numFmtId="164" fontId="6" fillId="3" borderId="9" xfId="1" applyNumberFormat="1" applyFont="1" applyFill="1" applyBorder="1" applyAlignment="1" applyProtection="1">
      <alignment vertical="center" wrapText="1" shrinkToFit="1"/>
      <protection locked="0"/>
    </xf>
    <xf numFmtId="164" fontId="6" fillId="3" borderId="5" xfId="1" applyNumberFormat="1" applyFont="1" applyFill="1" applyBorder="1" applyAlignment="1" applyProtection="1">
      <alignment vertical="center" wrapText="1" shrinkToFit="1"/>
      <protection locked="0"/>
    </xf>
    <xf numFmtId="164" fontId="6" fillId="3" borderId="6" xfId="1" applyNumberFormat="1" applyFont="1" applyFill="1" applyBorder="1" applyAlignment="1" applyProtection="1">
      <alignment vertical="center" wrapText="1" shrinkToFit="1"/>
      <protection locked="0"/>
    </xf>
    <xf numFmtId="164" fontId="6" fillId="3" borderId="5" xfId="1" applyNumberFormat="1" applyFont="1" applyFill="1" applyBorder="1" applyAlignment="1" applyProtection="1">
      <alignment horizontal="right" vertical="center" wrapText="1" shrinkToFit="1"/>
      <protection locked="0"/>
    </xf>
    <xf numFmtId="0" fontId="18" fillId="2" borderId="0" xfId="0" applyFont="1" applyFill="1" applyBorder="1" applyAlignment="1">
      <alignment horizontal="center" vertical="center"/>
    </xf>
    <xf numFmtId="164" fontId="13" fillId="2" borderId="0" xfId="1" applyNumberFormat="1" applyFont="1" applyFill="1"/>
    <xf numFmtId="0" fontId="13" fillId="2" borderId="0" xfId="0" applyFont="1" applyFill="1"/>
    <xf numFmtId="0" fontId="0" fillId="0" borderId="0" xfId="0" applyFont="1"/>
    <xf numFmtId="164" fontId="18" fillId="2" borderId="0" xfId="1" applyNumberFormat="1" applyFont="1" applyFill="1" applyAlignment="1">
      <alignment horizontal="center" vertical="center"/>
    </xf>
    <xf numFmtId="10" fontId="19" fillId="2" borderId="0" xfId="1" applyNumberFormat="1" applyFont="1" applyFill="1" applyAlignment="1">
      <alignment horizontal="center" vertical="center"/>
    </xf>
    <xf numFmtId="10" fontId="18" fillId="2" borderId="0" xfId="1" applyNumberFormat="1" applyFont="1" applyFill="1" applyAlignment="1">
      <alignment horizontal="center" vertical="center"/>
    </xf>
    <xf numFmtId="10" fontId="18" fillId="2" borderId="0" xfId="1" applyNumberFormat="1" applyFont="1" applyFill="1" applyBorder="1" applyAlignment="1">
      <alignment horizontal="center" vertical="center"/>
    </xf>
    <xf numFmtId="0" fontId="12" fillId="2" borderId="0" xfId="0" applyFont="1" applyFill="1"/>
    <xf numFmtId="164" fontId="12" fillId="2" borderId="0" xfId="1" applyNumberFormat="1" applyFont="1" applyFill="1"/>
    <xf numFmtId="10" fontId="20" fillId="2" borderId="0" xfId="1" applyNumberFormat="1" applyFont="1" applyFill="1"/>
    <xf numFmtId="10" fontId="12" fillId="2" borderId="0" xfId="1" applyNumberFormat="1" applyFont="1" applyFill="1"/>
    <xf numFmtId="10" fontId="12" fillId="2" borderId="0" xfId="1" applyNumberFormat="1" applyFont="1" applyFill="1" applyBorder="1"/>
    <xf numFmtId="10" fontId="13" fillId="2" borderId="0" xfId="1" applyNumberFormat="1" applyFont="1" applyFill="1"/>
    <xf numFmtId="10" fontId="13" fillId="2" borderId="0" xfId="1" applyNumberFormat="1" applyFont="1" applyFill="1" applyBorder="1"/>
    <xf numFmtId="0" fontId="12" fillId="2" borderId="0" xfId="0" applyFont="1" applyFill="1" applyBorder="1" applyAlignment="1">
      <alignment horizontal="center"/>
    </xf>
    <xf numFmtId="10" fontId="20" fillId="2" borderId="0" xfId="1" applyNumberFormat="1" applyFont="1" applyFill="1" applyAlignment="1">
      <alignment horizontal="center"/>
    </xf>
    <xf numFmtId="10" fontId="12" fillId="2" borderId="0" xfId="1" applyNumberFormat="1" applyFont="1" applyFill="1" applyAlignment="1">
      <alignment horizontal="center"/>
    </xf>
    <xf numFmtId="10" fontId="12" fillId="2" borderId="0" xfId="1" applyNumberFormat="1" applyFont="1" applyFill="1" applyBorder="1" applyAlignment="1">
      <alignment horizontal="center"/>
    </xf>
    <xf numFmtId="10" fontId="12" fillId="2" borderId="0" xfId="1" applyNumberFormat="1" applyFont="1" applyFill="1" applyBorder="1" applyAlignment="1">
      <alignment horizontal="left"/>
    </xf>
    <xf numFmtId="164" fontId="12" fillId="2" borderId="0" xfId="1" applyNumberFormat="1" applyFont="1" applyFill="1" applyAlignment="1">
      <alignment horizontal="center"/>
    </xf>
    <xf numFmtId="0" fontId="13" fillId="2" borderId="0" xfId="0" applyFont="1" applyFill="1" applyAlignment="1">
      <alignment horizontal="left"/>
    </xf>
    <xf numFmtId="43" fontId="12" fillId="2" borderId="0" xfId="1" applyFont="1" applyFill="1" applyBorder="1" applyAlignment="1">
      <alignment horizontal="center"/>
    </xf>
    <xf numFmtId="0" fontId="12" fillId="2" borderId="0" xfId="0" applyFont="1" applyFill="1" applyAlignment="1">
      <alignment horizontal="center" vertical="center" wrapText="1"/>
    </xf>
    <xf numFmtId="10" fontId="12" fillId="2" borderId="0" xfId="1" applyNumberFormat="1" applyFont="1" applyFill="1" applyBorder="1" applyAlignment="1">
      <alignment horizontal="center" vertical="center" wrapText="1"/>
    </xf>
    <xf numFmtId="0" fontId="12" fillId="2" borderId="3" xfId="0" applyFont="1" applyFill="1" applyBorder="1" applyAlignment="1">
      <alignment horizontal="center" wrapText="1"/>
    </xf>
    <xf numFmtId="0" fontId="12" fillId="2" borderId="3" xfId="0" applyFont="1" applyFill="1" applyBorder="1" applyAlignment="1">
      <alignment wrapText="1"/>
    </xf>
    <xf numFmtId="164" fontId="12" fillId="2" borderId="3" xfId="1" applyNumberFormat="1" applyFont="1" applyFill="1" applyBorder="1"/>
    <xf numFmtId="10" fontId="12" fillId="2" borderId="3" xfId="1" applyNumberFormat="1" applyFont="1" applyFill="1" applyBorder="1"/>
    <xf numFmtId="164" fontId="21" fillId="3" borderId="2" xfId="1" applyNumberFormat="1" applyFont="1" applyFill="1" applyBorder="1" applyAlignment="1" applyProtection="1">
      <alignment horizontal="right" vertical="center" wrapText="1" shrinkToFit="1"/>
      <protection locked="0"/>
    </xf>
    <xf numFmtId="164" fontId="22" fillId="2" borderId="3" xfId="1" applyNumberFormat="1" applyFont="1" applyFill="1" applyBorder="1"/>
    <xf numFmtId="10" fontId="20" fillId="2" borderId="3" xfId="4" applyNumberFormat="1" applyFont="1" applyFill="1" applyBorder="1"/>
    <xf numFmtId="164" fontId="0" fillId="0" borderId="0" xfId="0" applyNumberFormat="1" applyFont="1"/>
    <xf numFmtId="0" fontId="23" fillId="2" borderId="3" xfId="0" applyFont="1" applyFill="1" applyBorder="1" applyAlignment="1">
      <alignment horizontal="center" wrapText="1"/>
    </xf>
    <xf numFmtId="0" fontId="23" fillId="2" borderId="3" xfId="0" applyFont="1" applyFill="1" applyBorder="1" applyAlignment="1">
      <alignment wrapText="1"/>
    </xf>
    <xf numFmtId="164" fontId="24" fillId="2" borderId="3" xfId="1" applyNumberFormat="1" applyFont="1" applyFill="1" applyBorder="1"/>
    <xf numFmtId="164" fontId="23" fillId="2" borderId="3" xfId="1" applyNumberFormat="1" applyFont="1" applyFill="1" applyBorder="1"/>
    <xf numFmtId="10" fontId="23" fillId="2" borderId="0" xfId="1" applyNumberFormat="1" applyFont="1" applyFill="1" applyBorder="1"/>
    <xf numFmtId="0" fontId="23" fillId="2" borderId="0" xfId="0" applyFont="1" applyFill="1"/>
    <xf numFmtId="0" fontId="25" fillId="2" borderId="3" xfId="0" applyFont="1" applyFill="1" applyBorder="1"/>
    <xf numFmtId="0" fontId="26" fillId="2" borderId="3" xfId="0" applyFont="1" applyFill="1" applyBorder="1" applyAlignment="1">
      <alignment wrapText="1"/>
    </xf>
    <xf numFmtId="164" fontId="27" fillId="2" borderId="3" xfId="1" applyNumberFormat="1" applyFont="1" applyFill="1" applyBorder="1"/>
    <xf numFmtId="164" fontId="26" fillId="2" borderId="3" xfId="1" applyNumberFormat="1" applyFont="1" applyFill="1" applyBorder="1"/>
    <xf numFmtId="10" fontId="26" fillId="2" borderId="0" xfId="1" applyNumberFormat="1" applyFont="1" applyFill="1" applyBorder="1"/>
    <xf numFmtId="0" fontId="26" fillId="2" borderId="0" xfId="0" applyFont="1" applyFill="1"/>
    <xf numFmtId="49" fontId="28" fillId="2" borderId="3" xfId="0" applyNumberFormat="1" applyFont="1" applyFill="1" applyBorder="1" applyAlignment="1">
      <alignment horizontal="center"/>
    </xf>
    <xf numFmtId="3" fontId="28" fillId="2" borderId="3" xfId="0" applyNumberFormat="1" applyFont="1" applyFill="1" applyBorder="1"/>
    <xf numFmtId="49" fontId="17" fillId="2" borderId="3" xfId="0" applyNumberFormat="1" applyFont="1" applyFill="1" applyBorder="1" applyAlignment="1">
      <alignment horizontal="center"/>
    </xf>
    <xf numFmtId="3" fontId="17" fillId="2" borderId="3" xfId="0" applyNumberFormat="1" applyFont="1" applyFill="1" applyBorder="1"/>
    <xf numFmtId="37" fontId="9" fillId="0" borderId="0" xfId="3" applyNumberFormat="1" applyFont="1"/>
    <xf numFmtId="164" fontId="29" fillId="0" borderId="0" xfId="0" applyNumberFormat="1" applyFont="1" applyFill="1" applyBorder="1" applyAlignment="1" applyProtection="1">
      <alignment horizontal="left"/>
      <protection locked="0"/>
    </xf>
    <xf numFmtId="164" fontId="13" fillId="2" borderId="3" xfId="1" applyNumberFormat="1" applyFont="1" applyFill="1" applyBorder="1"/>
    <xf numFmtId="37" fontId="30" fillId="0" borderId="0" xfId="3" applyNumberFormat="1" applyFont="1"/>
    <xf numFmtId="0" fontId="12" fillId="2" borderId="3" xfId="0" applyFont="1" applyFill="1" applyBorder="1" applyAlignment="1">
      <alignment horizontal="left"/>
    </xf>
    <xf numFmtId="0" fontId="31" fillId="2" borderId="3" xfId="0" applyFont="1" applyFill="1" applyBorder="1" applyAlignment="1">
      <alignment wrapText="1"/>
    </xf>
    <xf numFmtId="0" fontId="13" fillId="2" borderId="3" xfId="0" applyFont="1" applyFill="1" applyBorder="1" applyAlignment="1">
      <alignment horizontal="center"/>
    </xf>
    <xf numFmtId="0" fontId="32" fillId="2" borderId="3" xfId="0" applyFont="1" applyFill="1" applyBorder="1" applyAlignment="1">
      <alignment wrapText="1"/>
    </xf>
    <xf numFmtId="164" fontId="33" fillId="2" borderId="3" xfId="1" applyNumberFormat="1" applyFont="1" applyFill="1" applyBorder="1"/>
    <xf numFmtId="37" fontId="9" fillId="0" borderId="0" xfId="0" applyNumberFormat="1" applyFont="1"/>
    <xf numFmtId="0" fontId="30" fillId="2" borderId="3" xfId="0" applyFont="1" applyFill="1" applyBorder="1" applyAlignment="1">
      <alignment horizontal="center"/>
    </xf>
    <xf numFmtId="0" fontId="17" fillId="2" borderId="3" xfId="0" applyFont="1" applyFill="1" applyBorder="1" applyAlignment="1">
      <alignment horizontal="center"/>
    </xf>
    <xf numFmtId="0" fontId="17" fillId="2" borderId="3" xfId="0" applyFont="1" applyFill="1" applyBorder="1"/>
    <xf numFmtId="164" fontId="9" fillId="0" borderId="0" xfId="1" applyNumberFormat="1" applyFont="1"/>
    <xf numFmtId="3" fontId="9" fillId="0" borderId="0" xfId="0" applyNumberFormat="1" applyFont="1"/>
    <xf numFmtId="49" fontId="34" fillId="2" borderId="3" xfId="0" applyNumberFormat="1" applyFont="1" applyFill="1" applyBorder="1" applyAlignment="1">
      <alignment horizontal="center"/>
    </xf>
    <xf numFmtId="3" fontId="34" fillId="2" borderId="3" xfId="0" applyNumberFormat="1" applyFont="1" applyFill="1" applyBorder="1"/>
    <xf numFmtId="49" fontId="25" fillId="2" borderId="3" xfId="0" applyNumberFormat="1" applyFont="1" applyFill="1" applyBorder="1"/>
    <xf numFmtId="3" fontId="35" fillId="2" borderId="3" xfId="0" applyNumberFormat="1" applyFont="1" applyFill="1" applyBorder="1"/>
    <xf numFmtId="164" fontId="36" fillId="2" borderId="3" xfId="1" applyNumberFormat="1" applyFont="1" applyFill="1" applyBorder="1"/>
    <xf numFmtId="164" fontId="37" fillId="2" borderId="3" xfId="1" applyNumberFormat="1" applyFont="1" applyFill="1" applyBorder="1"/>
    <xf numFmtId="10" fontId="38" fillId="2" borderId="0" xfId="1" applyNumberFormat="1" applyFont="1" applyFill="1" applyBorder="1"/>
    <xf numFmtId="164" fontId="39" fillId="3" borderId="1" xfId="1" applyNumberFormat="1" applyFont="1" applyFill="1" applyBorder="1" applyAlignment="1" applyProtection="1">
      <alignment vertical="center" wrapText="1" shrinkToFit="1"/>
      <protection locked="0"/>
    </xf>
    <xf numFmtId="0" fontId="30" fillId="0" borderId="3" xfId="0" applyFont="1" applyBorder="1" applyAlignment="1">
      <alignment horizontal="center"/>
    </xf>
    <xf numFmtId="165" fontId="9" fillId="0" borderId="0" xfId="0" applyNumberFormat="1" applyFont="1" applyAlignment="1"/>
    <xf numFmtId="3" fontId="17" fillId="2" borderId="3" xfId="0" applyNumberFormat="1" applyFont="1" applyFill="1" applyBorder="1" applyAlignment="1">
      <alignment wrapText="1"/>
    </xf>
    <xf numFmtId="49" fontId="40" fillId="2" borderId="3" xfId="0" applyNumberFormat="1" applyFont="1" applyFill="1" applyBorder="1" applyAlignment="1">
      <alignment horizontal="center"/>
    </xf>
    <xf numFmtId="3" fontId="40" fillId="2" borderId="3" xfId="0" applyNumberFormat="1" applyFont="1" applyFill="1" applyBorder="1"/>
    <xf numFmtId="165" fontId="9" fillId="0" borderId="0" xfId="0" applyNumberFormat="1" applyFont="1"/>
    <xf numFmtId="10" fontId="20" fillId="2" borderId="0" xfId="1" applyNumberFormat="1" applyFont="1" applyFill="1" applyBorder="1"/>
    <xf numFmtId="0" fontId="20" fillId="2" borderId="0" xfId="0" applyFont="1" applyFill="1"/>
    <xf numFmtId="49" fontId="30" fillId="0" borderId="3" xfId="0" applyNumberFormat="1" applyFont="1" applyBorder="1" applyAlignment="1">
      <alignment horizontal="center"/>
    </xf>
    <xf numFmtId="0" fontId="17" fillId="0" borderId="3" xfId="0" applyFont="1" applyBorder="1"/>
    <xf numFmtId="0" fontId="17" fillId="0" borderId="3" xfId="0" applyFont="1" applyBorder="1" applyAlignment="1">
      <alignment horizontal="center"/>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165" fontId="9" fillId="0" borderId="0" xfId="0" applyNumberFormat="1" applyFont="1" applyAlignment="1">
      <alignment vertical="center"/>
    </xf>
    <xf numFmtId="0" fontId="34" fillId="2" borderId="3" xfId="0" applyFont="1" applyFill="1" applyBorder="1" applyAlignment="1">
      <alignment horizontal="center"/>
    </xf>
    <xf numFmtId="0" fontId="28" fillId="0" borderId="3" xfId="0" applyFont="1" applyBorder="1"/>
    <xf numFmtId="0" fontId="30" fillId="0" borderId="3" xfId="0" applyFont="1" applyBorder="1" applyAlignment="1">
      <alignment horizontal="left"/>
    </xf>
    <xf numFmtId="3" fontId="17" fillId="0" borderId="0" xfId="0" applyNumberFormat="1" applyFont="1" applyBorder="1"/>
    <xf numFmtId="0" fontId="35" fillId="2" borderId="3" xfId="0" applyFont="1" applyFill="1" applyBorder="1"/>
    <xf numFmtId="0" fontId="37" fillId="2" borderId="3" xfId="0" applyFont="1" applyFill="1" applyBorder="1"/>
    <xf numFmtId="164" fontId="22" fillId="2" borderId="0" xfId="1" applyNumberFormat="1" applyFont="1" applyFill="1" applyBorder="1"/>
    <xf numFmtId="10" fontId="13" fillId="2" borderId="0" xfId="1" applyNumberFormat="1" applyFont="1" applyFill="1" applyBorder="1" applyAlignment="1"/>
    <xf numFmtId="0" fontId="13" fillId="2" borderId="0" xfId="0" applyFont="1" applyFill="1" applyAlignment="1"/>
    <xf numFmtId="3" fontId="41" fillId="2" borderId="3" xfId="0" applyNumberFormat="1" applyFont="1" applyFill="1" applyBorder="1"/>
    <xf numFmtId="0" fontId="23" fillId="2" borderId="3" xfId="0" applyFont="1" applyFill="1" applyBorder="1"/>
    <xf numFmtId="164" fontId="42" fillId="2" borderId="3" xfId="1" applyNumberFormat="1" applyFont="1" applyFill="1" applyBorder="1"/>
    <xf numFmtId="164" fontId="43" fillId="2" borderId="3" xfId="1" applyNumberFormat="1" applyFont="1" applyFill="1" applyBorder="1"/>
    <xf numFmtId="49" fontId="30" fillId="2" borderId="3" xfId="0" applyNumberFormat="1" applyFont="1" applyFill="1" applyBorder="1" applyAlignment="1">
      <alignment horizontal="center"/>
    </xf>
    <xf numFmtId="3" fontId="30" fillId="2" borderId="3" xfId="0" applyNumberFormat="1" applyFont="1" applyFill="1" applyBorder="1"/>
    <xf numFmtId="10" fontId="37" fillId="2" borderId="0" xfId="1" applyNumberFormat="1" applyFont="1" applyFill="1" applyBorder="1"/>
    <xf numFmtId="0" fontId="28" fillId="2" borderId="3" xfId="0" applyFont="1" applyFill="1" applyBorder="1"/>
    <xf numFmtId="164" fontId="44" fillId="2" borderId="3" xfId="1" applyNumberFormat="1" applyFont="1" applyFill="1" applyBorder="1"/>
    <xf numFmtId="0" fontId="26" fillId="2" borderId="3" xfId="0" applyFont="1" applyFill="1" applyBorder="1"/>
    <xf numFmtId="164" fontId="45" fillId="2" borderId="3" xfId="1" applyNumberFormat="1" applyFont="1" applyFill="1" applyBorder="1"/>
    <xf numFmtId="37" fontId="46" fillId="0" borderId="0" xfId="0" applyNumberFormat="1" applyFont="1"/>
    <xf numFmtId="0" fontId="30" fillId="0" borderId="0" xfId="0" applyFont="1" applyBorder="1" applyAlignment="1">
      <alignment horizontal="center"/>
    </xf>
    <xf numFmtId="164" fontId="13" fillId="2" borderId="0" xfId="1" applyNumberFormat="1" applyFont="1" applyFill="1" applyBorder="1"/>
    <xf numFmtId="0" fontId="47" fillId="2" borderId="0" xfId="0" applyFont="1" applyFill="1"/>
    <xf numFmtId="164" fontId="47" fillId="2" borderId="0" xfId="1" applyNumberFormat="1" applyFont="1" applyFill="1" applyBorder="1" applyAlignment="1">
      <alignment horizontal="center"/>
    </xf>
    <xf numFmtId="164" fontId="47" fillId="2" borderId="0" xfId="1" applyNumberFormat="1" applyFont="1" applyFill="1"/>
    <xf numFmtId="164" fontId="12" fillId="2" borderId="0" xfId="1" applyNumberFormat="1" applyFont="1" applyFill="1" applyBorder="1" applyAlignment="1">
      <alignment horizontal="center"/>
    </xf>
    <xf numFmtId="37" fontId="9" fillId="0" borderId="0" xfId="2" applyNumberFormat="1" applyFont="1" applyAlignment="1">
      <alignment vertical="center"/>
    </xf>
    <xf numFmtId="37" fontId="9" fillId="0" borderId="0" xfId="2" applyNumberFormat="1" applyFont="1" applyBorder="1"/>
    <xf numFmtId="49" fontId="5" fillId="0" borderId="0" xfId="0" applyNumberFormat="1" applyFont="1" applyBorder="1" applyAlignment="1">
      <alignment horizontal="right"/>
    </xf>
    <xf numFmtId="49" fontId="9" fillId="0" borderId="0" xfId="0" applyNumberFormat="1" applyFont="1" applyBorder="1" applyAlignment="1">
      <alignment horizontal="center"/>
    </xf>
    <xf numFmtId="0" fontId="9" fillId="0" borderId="0" xfId="0" applyFont="1" applyBorder="1" applyAlignment="1">
      <alignment horizontal="center"/>
    </xf>
    <xf numFmtId="0" fontId="9" fillId="0" borderId="0" xfId="0" applyFont="1" applyBorder="1"/>
    <xf numFmtId="37" fontId="16" fillId="0" borderId="0" xfId="0" applyNumberFormat="1" applyFont="1"/>
    <xf numFmtId="3" fontId="41" fillId="2" borderId="4" xfId="0" applyNumberFormat="1" applyFont="1" applyFill="1" applyBorder="1"/>
    <xf numFmtId="0" fontId="23" fillId="2" borderId="4" xfId="0" applyFont="1" applyFill="1" applyBorder="1"/>
    <xf numFmtId="164" fontId="33" fillId="2" borderId="13" xfId="1" applyNumberFormat="1" applyFont="1" applyFill="1" applyBorder="1"/>
    <xf numFmtId="164" fontId="9" fillId="0" borderId="3" xfId="1" applyNumberFormat="1" applyFont="1" applyBorder="1"/>
    <xf numFmtId="43" fontId="26" fillId="2" borderId="0" xfId="0" applyNumberFormat="1" applyFont="1" applyFill="1"/>
    <xf numFmtId="164" fontId="6" fillId="3" borderId="3" xfId="1" applyNumberFormat="1" applyFont="1" applyFill="1" applyBorder="1" applyAlignment="1" applyProtection="1">
      <alignment vertical="center" wrapText="1" shrinkToFit="1"/>
      <protection locked="0"/>
    </xf>
    <xf numFmtId="37" fontId="9" fillId="0" borderId="3" xfId="3" applyNumberFormat="1" applyFont="1" applyBorder="1"/>
    <xf numFmtId="164" fontId="6" fillId="3" borderId="3" xfId="1" applyNumberFormat="1" applyFont="1" applyFill="1" applyBorder="1" applyAlignment="1" applyProtection="1">
      <alignment horizontal="right" vertical="center" wrapText="1" shrinkToFit="1"/>
      <protection locked="0"/>
    </xf>
    <xf numFmtId="37" fontId="9" fillId="0" borderId="3" xfId="0" applyNumberFormat="1" applyFont="1" applyBorder="1"/>
    <xf numFmtId="164" fontId="4" fillId="0" borderId="3" xfId="0" applyNumberFormat="1" applyFont="1" applyFill="1" applyBorder="1" applyAlignment="1" applyProtection="1">
      <alignment horizontal="left"/>
      <protection locked="0"/>
    </xf>
    <xf numFmtId="3" fontId="9" fillId="0" borderId="3" xfId="0" applyNumberFormat="1" applyFont="1" applyBorder="1"/>
    <xf numFmtId="37" fontId="9" fillId="0" borderId="3" xfId="3" applyNumberFormat="1" applyFont="1" applyBorder="1" applyAlignment="1">
      <alignment vertical="center"/>
    </xf>
    <xf numFmtId="165" fontId="9" fillId="0" borderId="3" xfId="0" applyNumberFormat="1" applyFont="1" applyBorder="1" applyAlignment="1"/>
    <xf numFmtId="165" fontId="9" fillId="0" borderId="3" xfId="0" applyNumberFormat="1" applyFont="1" applyBorder="1"/>
    <xf numFmtId="165" fontId="9" fillId="0" borderId="3" xfId="0" applyNumberFormat="1" applyFont="1" applyBorder="1" applyAlignment="1">
      <alignment vertical="center"/>
    </xf>
    <xf numFmtId="37" fontId="9" fillId="0" borderId="3" xfId="0" applyNumberFormat="1" applyFont="1" applyBorder="1" applyAlignment="1"/>
    <xf numFmtId="37" fontId="46" fillId="0" borderId="3" xfId="0" applyNumberFormat="1" applyFont="1" applyBorder="1"/>
    <xf numFmtId="0" fontId="17" fillId="0" borderId="16" xfId="0" applyFont="1" applyBorder="1" applyAlignment="1">
      <alignment horizontal="left" vertical="center" wrapText="1"/>
    </xf>
    <xf numFmtId="0" fontId="30" fillId="0" borderId="16" xfId="0" applyFont="1" applyBorder="1" applyAlignment="1">
      <alignment horizontal="left"/>
    </xf>
    <xf numFmtId="0" fontId="12" fillId="2" borderId="15" xfId="0" applyFont="1" applyFill="1" applyBorder="1" applyAlignment="1">
      <alignment horizontal="right" wrapText="1"/>
    </xf>
    <xf numFmtId="164" fontId="12" fillId="2" borderId="15" xfId="1" applyNumberFormat="1" applyFont="1" applyFill="1" applyBorder="1" applyAlignment="1">
      <alignment horizontal="right"/>
    </xf>
    <xf numFmtId="10" fontId="12" fillId="2" borderId="15" xfId="1" applyNumberFormat="1" applyFont="1" applyFill="1" applyBorder="1" applyAlignment="1">
      <alignment horizontal="right"/>
    </xf>
    <xf numFmtId="0" fontId="12" fillId="2" borderId="16" xfId="0" applyFont="1" applyFill="1" applyBorder="1" applyAlignment="1">
      <alignment horizontal="right" wrapText="1"/>
    </xf>
    <xf numFmtId="164" fontId="12" fillId="2" borderId="16" xfId="1" applyNumberFormat="1" applyFont="1" applyFill="1" applyBorder="1" applyAlignment="1">
      <alignment horizontal="right"/>
    </xf>
    <xf numFmtId="10" fontId="12" fillId="2" borderId="16" xfId="1" applyNumberFormat="1" applyFont="1" applyFill="1" applyBorder="1" applyAlignment="1">
      <alignment horizontal="right"/>
    </xf>
    <xf numFmtId="164" fontId="22" fillId="2" borderId="16" xfId="1" applyNumberFormat="1" applyFont="1" applyFill="1" applyBorder="1" applyAlignment="1">
      <alignment horizontal="right"/>
    </xf>
    <xf numFmtId="10" fontId="20" fillId="2" borderId="16" xfId="4" applyNumberFormat="1" applyFont="1" applyFill="1" applyBorder="1" applyAlignment="1">
      <alignment horizontal="right"/>
    </xf>
    <xf numFmtId="0" fontId="23" fillId="2" borderId="16" xfId="0" applyFont="1" applyFill="1" applyBorder="1" applyAlignment="1">
      <alignment horizontal="right" wrapText="1"/>
    </xf>
    <xf numFmtId="164" fontId="24" fillId="2" borderId="16" xfId="1" applyNumberFormat="1" applyFont="1" applyFill="1" applyBorder="1" applyAlignment="1">
      <alignment horizontal="right"/>
    </xf>
    <xf numFmtId="164" fontId="23" fillId="2" borderId="16" xfId="1" applyNumberFormat="1" applyFont="1" applyFill="1" applyBorder="1" applyAlignment="1">
      <alignment horizontal="right"/>
    </xf>
    <xf numFmtId="164" fontId="27" fillId="2" borderId="16" xfId="1" applyNumberFormat="1" applyFont="1" applyFill="1" applyBorder="1" applyAlignment="1">
      <alignment horizontal="right"/>
    </xf>
    <xf numFmtId="49" fontId="28" fillId="2" borderId="16" xfId="0" applyNumberFormat="1" applyFont="1" applyFill="1" applyBorder="1" applyAlignment="1">
      <alignment horizontal="right"/>
    </xf>
    <xf numFmtId="49" fontId="17" fillId="2" borderId="16" xfId="0" applyNumberFormat="1" applyFont="1" applyFill="1" applyBorder="1" applyAlignment="1">
      <alignment horizontal="right"/>
    </xf>
    <xf numFmtId="0" fontId="12" fillId="2" borderId="16" xfId="0" applyFont="1" applyFill="1" applyBorder="1" applyAlignment="1">
      <alignment horizontal="right"/>
    </xf>
    <xf numFmtId="0" fontId="13" fillId="2" borderId="16" xfId="0" applyFont="1" applyFill="1" applyBorder="1" applyAlignment="1">
      <alignment horizontal="right"/>
    </xf>
    <xf numFmtId="0" fontId="30" fillId="2" borderId="16" xfId="0" applyFont="1" applyFill="1" applyBorder="1" applyAlignment="1">
      <alignment horizontal="right"/>
    </xf>
    <xf numFmtId="0" fontId="17" fillId="2" borderId="16" xfId="0" applyFont="1" applyFill="1" applyBorder="1" applyAlignment="1">
      <alignment horizontal="right"/>
    </xf>
    <xf numFmtId="164" fontId="13" fillId="2" borderId="16" xfId="1" applyNumberFormat="1" applyFont="1" applyFill="1" applyBorder="1" applyAlignment="1">
      <alignment horizontal="right"/>
    </xf>
    <xf numFmtId="49" fontId="34" fillId="2" borderId="16" xfId="0" applyNumberFormat="1" applyFont="1" applyFill="1" applyBorder="1" applyAlignment="1">
      <alignment horizontal="right"/>
    </xf>
    <xf numFmtId="49" fontId="25" fillId="2" borderId="16" xfId="0" applyNumberFormat="1" applyFont="1" applyFill="1" applyBorder="1" applyAlignment="1">
      <alignment horizontal="right"/>
    </xf>
    <xf numFmtId="164" fontId="36" fillId="2" borderId="16" xfId="1" applyNumberFormat="1" applyFont="1" applyFill="1" applyBorder="1" applyAlignment="1">
      <alignment horizontal="right"/>
    </xf>
    <xf numFmtId="164" fontId="37" fillId="2" borderId="16" xfId="1" applyNumberFormat="1" applyFont="1" applyFill="1" applyBorder="1" applyAlignment="1">
      <alignment horizontal="right"/>
    </xf>
    <xf numFmtId="0" fontId="30" fillId="0" borderId="16" xfId="0" applyFont="1" applyBorder="1" applyAlignment="1">
      <alignment horizontal="right"/>
    </xf>
    <xf numFmtId="49" fontId="40" fillId="2" borderId="16" xfId="0" applyNumberFormat="1" applyFont="1" applyFill="1" applyBorder="1" applyAlignment="1">
      <alignment horizontal="right"/>
    </xf>
    <xf numFmtId="49" fontId="30" fillId="0" borderId="16" xfId="0" applyNumberFormat="1" applyFont="1" applyBorder="1" applyAlignment="1">
      <alignment horizontal="right"/>
    </xf>
    <xf numFmtId="0" fontId="17" fillId="0" borderId="16" xfId="0" applyFont="1" applyBorder="1" applyAlignment="1">
      <alignment horizontal="right"/>
    </xf>
    <xf numFmtId="0" fontId="17" fillId="0" borderId="16" xfId="0" applyFont="1" applyBorder="1" applyAlignment="1">
      <alignment horizontal="right" vertical="center" wrapText="1"/>
    </xf>
    <xf numFmtId="0" fontId="34" fillId="2" borderId="16" xfId="0" applyFont="1" applyFill="1" applyBorder="1" applyAlignment="1">
      <alignment horizontal="right"/>
    </xf>
    <xf numFmtId="164" fontId="33" fillId="2" borderId="16" xfId="1" applyNumberFormat="1" applyFont="1" applyFill="1" applyBorder="1" applyAlignment="1">
      <alignment horizontal="right"/>
    </xf>
    <xf numFmtId="0" fontId="35" fillId="2" borderId="16" xfId="0" applyFont="1" applyFill="1" applyBorder="1" applyAlignment="1">
      <alignment horizontal="right"/>
    </xf>
    <xf numFmtId="3" fontId="41" fillId="2" borderId="16" xfId="0" applyNumberFormat="1" applyFont="1" applyFill="1" applyBorder="1" applyAlignment="1">
      <alignment horizontal="right"/>
    </xf>
    <xf numFmtId="164" fontId="43" fillId="2" borderId="16" xfId="1" applyNumberFormat="1" applyFont="1" applyFill="1" applyBorder="1" applyAlignment="1">
      <alignment horizontal="right"/>
    </xf>
    <xf numFmtId="164" fontId="42" fillId="2" borderId="16" xfId="1" applyNumberFormat="1" applyFont="1" applyFill="1" applyBorder="1" applyAlignment="1">
      <alignment horizontal="right"/>
    </xf>
    <xf numFmtId="49" fontId="30" fillId="2" borderId="16" xfId="0" applyNumberFormat="1" applyFont="1" applyFill="1" applyBorder="1" applyAlignment="1">
      <alignment horizontal="right"/>
    </xf>
    <xf numFmtId="164" fontId="6" fillId="3" borderId="16" xfId="1" applyNumberFormat="1" applyFont="1" applyFill="1" applyBorder="1" applyAlignment="1" applyProtection="1">
      <alignment horizontal="right" vertical="center" wrapText="1" shrinkToFit="1"/>
      <protection locked="0"/>
    </xf>
    <xf numFmtId="164" fontId="45" fillId="2" borderId="16" xfId="1" applyNumberFormat="1" applyFont="1" applyFill="1" applyBorder="1" applyAlignment="1">
      <alignment horizontal="right"/>
    </xf>
    <xf numFmtId="164" fontId="44" fillId="2" borderId="16" xfId="1" applyNumberFormat="1" applyFont="1" applyFill="1" applyBorder="1" applyAlignment="1">
      <alignment horizontal="right"/>
    </xf>
    <xf numFmtId="0" fontId="9" fillId="0" borderId="16" xfId="0" applyFont="1" applyBorder="1" applyAlignment="1">
      <alignment horizontal="right"/>
    </xf>
    <xf numFmtId="164" fontId="9" fillId="0" borderId="16" xfId="1" applyNumberFormat="1" applyFont="1" applyBorder="1" applyAlignment="1">
      <alignment horizontal="right"/>
    </xf>
    <xf numFmtId="0" fontId="9" fillId="0" borderId="17" xfId="0" applyFont="1" applyBorder="1" applyAlignment="1">
      <alignment horizontal="right"/>
    </xf>
    <xf numFmtId="164" fontId="9" fillId="0" borderId="17" xfId="1" applyNumberFormat="1" applyFont="1" applyBorder="1" applyAlignment="1">
      <alignment horizontal="right"/>
    </xf>
    <xf numFmtId="164" fontId="13" fillId="2" borderId="17" xfId="1" applyNumberFormat="1" applyFont="1" applyFill="1" applyBorder="1" applyAlignment="1">
      <alignment horizontal="right"/>
    </xf>
    <xf numFmtId="10" fontId="20" fillId="2" borderId="17" xfId="4" applyNumberFormat="1" applyFont="1" applyFill="1" applyBorder="1" applyAlignment="1">
      <alignment horizontal="right"/>
    </xf>
    <xf numFmtId="0" fontId="12" fillId="2" borderId="15" xfId="0" applyFont="1" applyFill="1" applyBorder="1" applyAlignment="1">
      <alignment horizontal="left" wrapText="1"/>
    </xf>
    <xf numFmtId="0" fontId="12" fillId="2" borderId="16" xfId="0" applyFont="1" applyFill="1" applyBorder="1" applyAlignment="1">
      <alignment horizontal="left" wrapText="1"/>
    </xf>
    <xf numFmtId="0" fontId="23" fillId="2" borderId="16" xfId="0" applyFont="1" applyFill="1" applyBorder="1" applyAlignment="1">
      <alignment horizontal="left" wrapText="1"/>
    </xf>
    <xf numFmtId="3" fontId="28" fillId="2" borderId="16" xfId="0" applyNumberFormat="1" applyFont="1" applyFill="1" applyBorder="1" applyAlignment="1">
      <alignment horizontal="left"/>
    </xf>
    <xf numFmtId="3" fontId="17" fillId="2" borderId="16" xfId="0" applyNumberFormat="1" applyFont="1" applyFill="1" applyBorder="1" applyAlignment="1">
      <alignment horizontal="left"/>
    </xf>
    <xf numFmtId="0" fontId="31" fillId="2" borderId="16" xfId="0" applyFont="1" applyFill="1" applyBorder="1" applyAlignment="1">
      <alignment horizontal="left" wrapText="1"/>
    </xf>
    <xf numFmtId="0" fontId="32" fillId="2" borderId="16" xfId="0" applyFont="1" applyFill="1" applyBorder="1" applyAlignment="1">
      <alignment horizontal="left" wrapText="1"/>
    </xf>
    <xf numFmtId="0" fontId="17" fillId="2" borderId="16" xfId="0" applyFont="1" applyFill="1" applyBorder="1" applyAlignment="1">
      <alignment horizontal="left"/>
    </xf>
    <xf numFmtId="3" fontId="34" fillId="2" borderId="16" xfId="0" applyNumberFormat="1" applyFont="1" applyFill="1" applyBorder="1" applyAlignment="1">
      <alignment horizontal="left"/>
    </xf>
    <xf numFmtId="3" fontId="35" fillId="2" borderId="16" xfId="0" applyNumberFormat="1" applyFont="1" applyFill="1" applyBorder="1" applyAlignment="1">
      <alignment horizontal="left"/>
    </xf>
    <xf numFmtId="3" fontId="17" fillId="0" borderId="16" xfId="0" applyNumberFormat="1" applyFont="1" applyBorder="1" applyAlignment="1">
      <alignment horizontal="left"/>
    </xf>
    <xf numFmtId="3" fontId="17" fillId="2" borderId="16" xfId="0" applyNumberFormat="1" applyFont="1" applyFill="1" applyBorder="1" applyAlignment="1">
      <alignment horizontal="left" wrapText="1"/>
    </xf>
    <xf numFmtId="3" fontId="40" fillId="2" borderId="16" xfId="0" applyNumberFormat="1" applyFont="1" applyFill="1" applyBorder="1" applyAlignment="1">
      <alignment horizontal="left"/>
    </xf>
    <xf numFmtId="0" fontId="17" fillId="0" borderId="16" xfId="0" applyFont="1" applyBorder="1" applyAlignment="1">
      <alignment horizontal="left"/>
    </xf>
    <xf numFmtId="0" fontId="28" fillId="0" borderId="16" xfId="0" applyFont="1" applyBorder="1" applyAlignment="1">
      <alignment horizontal="left"/>
    </xf>
    <xf numFmtId="0" fontId="37" fillId="2" borderId="16" xfId="0" applyFont="1" applyFill="1" applyBorder="1" applyAlignment="1">
      <alignment horizontal="left"/>
    </xf>
    <xf numFmtId="0" fontId="23" fillId="2" borderId="16" xfId="0" applyFont="1" applyFill="1" applyBorder="1" applyAlignment="1">
      <alignment horizontal="left"/>
    </xf>
    <xf numFmtId="3" fontId="30" fillId="2" borderId="16" xfId="0" applyNumberFormat="1" applyFont="1" applyFill="1" applyBorder="1" applyAlignment="1">
      <alignment horizontal="left"/>
    </xf>
    <xf numFmtId="0" fontId="28" fillId="2" borderId="16" xfId="0" applyFont="1" applyFill="1" applyBorder="1" applyAlignment="1">
      <alignment horizontal="left"/>
    </xf>
    <xf numFmtId="0" fontId="26" fillId="2" borderId="16" xfId="0" applyFont="1" applyFill="1" applyBorder="1" applyAlignment="1">
      <alignment horizontal="left"/>
    </xf>
    <xf numFmtId="0" fontId="9" fillId="0" borderId="16" xfId="0" applyFont="1" applyBorder="1" applyAlignment="1">
      <alignment horizontal="left"/>
    </xf>
    <xf numFmtId="3" fontId="5" fillId="0" borderId="16" xfId="0" applyNumberFormat="1" applyFont="1" applyBorder="1" applyAlignment="1">
      <alignment horizontal="left"/>
    </xf>
    <xf numFmtId="3" fontId="5" fillId="0" borderId="17" xfId="0" applyNumberFormat="1" applyFont="1" applyBorder="1" applyAlignment="1">
      <alignment horizontal="left"/>
    </xf>
    <xf numFmtId="37" fontId="9" fillId="0" borderId="16" xfId="2" applyNumberFormat="1" applyFont="1" applyBorder="1" applyAlignment="1">
      <alignment horizontal="right"/>
    </xf>
    <xf numFmtId="37" fontId="9" fillId="0" borderId="16" xfId="3" applyNumberFormat="1" applyFont="1" applyBorder="1" applyAlignment="1">
      <alignment horizontal="right"/>
    </xf>
    <xf numFmtId="164" fontId="29" fillId="0" borderId="16" xfId="0" applyNumberFormat="1" applyFont="1" applyFill="1" applyBorder="1" applyAlignment="1" applyProtection="1">
      <alignment horizontal="right"/>
      <protection locked="0"/>
    </xf>
    <xf numFmtId="37" fontId="9" fillId="0" borderId="16" xfId="0" applyNumberFormat="1" applyFont="1" applyBorder="1" applyAlignment="1">
      <alignment horizontal="right"/>
    </xf>
    <xf numFmtId="3" fontId="9" fillId="0" borderId="16" xfId="0" applyNumberFormat="1" applyFont="1" applyBorder="1" applyAlignment="1">
      <alignment horizontal="right"/>
    </xf>
    <xf numFmtId="37" fontId="9" fillId="0" borderId="16" xfId="2" applyNumberFormat="1" applyFont="1" applyBorder="1" applyAlignment="1">
      <alignment horizontal="right" vertical="center"/>
    </xf>
    <xf numFmtId="164" fontId="39" fillId="3" borderId="16" xfId="1" applyNumberFormat="1" applyFont="1" applyFill="1" applyBorder="1" applyAlignment="1" applyProtection="1">
      <alignment horizontal="right" vertical="center" wrapText="1" shrinkToFit="1"/>
      <protection locked="0"/>
    </xf>
    <xf numFmtId="165" fontId="9" fillId="0" borderId="16" xfId="0" applyNumberFormat="1" applyFont="1" applyBorder="1" applyAlignment="1">
      <alignment horizontal="right"/>
    </xf>
    <xf numFmtId="165" fontId="9" fillId="0" borderId="16" xfId="0" applyNumberFormat="1" applyFont="1" applyBorder="1" applyAlignment="1">
      <alignment horizontal="right" vertical="center"/>
    </xf>
    <xf numFmtId="3" fontId="30" fillId="0" borderId="16" xfId="0" applyNumberFormat="1" applyFont="1" applyBorder="1" applyAlignment="1">
      <alignment horizontal="left"/>
    </xf>
    <xf numFmtId="49" fontId="17" fillId="0" borderId="16" xfId="0" applyNumberFormat="1" applyFont="1" applyBorder="1" applyAlignment="1">
      <alignment horizontal="right"/>
    </xf>
    <xf numFmtId="49" fontId="5" fillId="0" borderId="16" xfId="0" applyNumberFormat="1" applyFont="1" applyBorder="1" applyAlignment="1">
      <alignment horizontal="right" vertical="center" wrapText="1"/>
    </xf>
    <xf numFmtId="49" fontId="5" fillId="0" borderId="16" xfId="0" applyNumberFormat="1" applyFont="1" applyBorder="1" applyAlignment="1">
      <alignment horizontal="right" wrapText="1"/>
    </xf>
    <xf numFmtId="3" fontId="5" fillId="0" borderId="16" xfId="0" applyNumberFormat="1" applyFont="1" applyBorder="1" applyAlignment="1">
      <alignment horizontal="left" wrapText="1"/>
    </xf>
    <xf numFmtId="164" fontId="0" fillId="0" borderId="18" xfId="1" applyNumberFormat="1" applyFont="1" applyBorder="1"/>
    <xf numFmtId="49" fontId="5" fillId="0" borderId="16" xfId="0" applyNumberFormat="1" applyFont="1" applyBorder="1" applyAlignment="1">
      <alignment horizontal="right"/>
    </xf>
    <xf numFmtId="49" fontId="9" fillId="0" borderId="16" xfId="0" applyNumberFormat="1" applyFont="1" applyBorder="1" applyAlignment="1">
      <alignment horizontal="right"/>
    </xf>
    <xf numFmtId="3" fontId="9" fillId="0" borderId="16" xfId="0" applyNumberFormat="1" applyFont="1" applyBorder="1" applyAlignment="1">
      <alignment horizontal="left"/>
    </xf>
    <xf numFmtId="0" fontId="5" fillId="3" borderId="16" xfId="0" applyFont="1" applyFill="1" applyBorder="1" applyAlignment="1" applyProtection="1">
      <alignment horizontal="left" vertical="center" wrapText="1" shrinkToFit="1"/>
      <protection locked="0"/>
    </xf>
    <xf numFmtId="37" fontId="46" fillId="0" borderId="16" xfId="0" applyNumberFormat="1" applyFont="1" applyBorder="1" applyAlignment="1">
      <alignment horizontal="right"/>
    </xf>
    <xf numFmtId="37" fontId="16" fillId="0" borderId="16" xfId="0" applyNumberFormat="1" applyFont="1" applyBorder="1" applyAlignment="1">
      <alignment horizontal="right"/>
    </xf>
    <xf numFmtId="164" fontId="48" fillId="3" borderId="16" xfId="1" applyNumberFormat="1" applyFont="1" applyFill="1" applyBorder="1" applyAlignment="1" applyProtection="1">
      <alignment horizontal="right" vertical="center" wrapText="1" shrinkToFit="1"/>
      <protection locked="0"/>
    </xf>
    <xf numFmtId="49" fontId="17" fillId="2" borderId="21" xfId="0" applyNumberFormat="1" applyFont="1" applyFill="1" applyBorder="1" applyAlignment="1">
      <alignment horizontal="right"/>
    </xf>
    <xf numFmtId="3" fontId="17" fillId="2" borderId="21" xfId="0" applyNumberFormat="1" applyFont="1" applyFill="1" applyBorder="1" applyAlignment="1">
      <alignment horizontal="left"/>
    </xf>
    <xf numFmtId="10" fontId="20" fillId="2" borderId="21" xfId="4" applyNumberFormat="1" applyFont="1" applyFill="1" applyBorder="1" applyAlignment="1">
      <alignment horizontal="right"/>
    </xf>
    <xf numFmtId="0" fontId="30" fillId="0" borderId="23" xfId="0" applyFont="1" applyBorder="1" applyAlignment="1">
      <alignment horizontal="right"/>
    </xf>
    <xf numFmtId="3" fontId="17" fillId="0" borderId="23" xfId="0" applyNumberFormat="1" applyFont="1" applyBorder="1" applyAlignment="1">
      <alignment horizontal="left"/>
    </xf>
    <xf numFmtId="10" fontId="20" fillId="2" borderId="23" xfId="4" applyNumberFormat="1" applyFont="1" applyFill="1" applyBorder="1" applyAlignment="1">
      <alignment horizontal="right"/>
    </xf>
    <xf numFmtId="49" fontId="28" fillId="2" borderId="3" xfId="0" applyNumberFormat="1" applyFont="1" applyFill="1" applyBorder="1" applyAlignment="1">
      <alignment horizontal="right"/>
    </xf>
    <xf numFmtId="3" fontId="28" fillId="2" borderId="3" xfId="0" applyNumberFormat="1" applyFont="1" applyFill="1" applyBorder="1" applyAlignment="1">
      <alignment horizontal="left"/>
    </xf>
    <xf numFmtId="164" fontId="22" fillId="2" borderId="3" xfId="1" applyNumberFormat="1" applyFont="1" applyFill="1" applyBorder="1" applyAlignment="1">
      <alignment horizontal="right"/>
    </xf>
    <xf numFmtId="10" fontId="20" fillId="2" borderId="3" xfId="4" applyNumberFormat="1" applyFont="1" applyFill="1" applyBorder="1" applyAlignment="1">
      <alignment horizontal="right"/>
    </xf>
    <xf numFmtId="49" fontId="17" fillId="2" borderId="23" xfId="0" applyNumberFormat="1" applyFont="1" applyFill="1" applyBorder="1" applyAlignment="1">
      <alignment horizontal="right"/>
    </xf>
    <xf numFmtId="3" fontId="17" fillId="2" borderId="23" xfId="0" applyNumberFormat="1" applyFont="1" applyFill="1" applyBorder="1" applyAlignment="1">
      <alignment horizontal="left"/>
    </xf>
    <xf numFmtId="49" fontId="34" fillId="2" borderId="3" xfId="0" applyNumberFormat="1" applyFont="1" applyFill="1" applyBorder="1" applyAlignment="1">
      <alignment horizontal="right"/>
    </xf>
    <xf numFmtId="3" fontId="34" fillId="2" borderId="3" xfId="0" applyNumberFormat="1" applyFont="1" applyFill="1" applyBorder="1" applyAlignment="1">
      <alignment horizontal="left"/>
    </xf>
    <xf numFmtId="0" fontId="17" fillId="2" borderId="21" xfId="0" applyFont="1" applyFill="1" applyBorder="1" applyAlignment="1">
      <alignment horizontal="right"/>
    </xf>
    <xf numFmtId="0" fontId="17" fillId="2" borderId="21" xfId="0" applyFont="1" applyFill="1" applyBorder="1" applyAlignment="1">
      <alignment horizontal="left"/>
    </xf>
    <xf numFmtId="0" fontId="13" fillId="2" borderId="18" xfId="0" applyFont="1" applyFill="1" applyBorder="1" applyAlignment="1">
      <alignment horizontal="right"/>
    </xf>
    <xf numFmtId="0" fontId="32" fillId="2" borderId="18" xfId="0" applyFont="1" applyFill="1" applyBorder="1" applyAlignment="1">
      <alignment horizontal="left" wrapText="1"/>
    </xf>
    <xf numFmtId="10" fontId="20" fillId="2" borderId="18" xfId="4" applyNumberFormat="1" applyFont="1" applyFill="1" applyBorder="1" applyAlignment="1">
      <alignment horizontal="right"/>
    </xf>
    <xf numFmtId="0" fontId="12" fillId="2" borderId="3" xfId="0" applyFont="1" applyFill="1" applyBorder="1" applyAlignment="1">
      <alignment horizontal="right"/>
    </xf>
    <xf numFmtId="0" fontId="31" fillId="2" borderId="3" xfId="0" applyFont="1" applyFill="1" applyBorder="1" applyAlignment="1">
      <alignment horizontal="left" wrapText="1"/>
    </xf>
    <xf numFmtId="0" fontId="23" fillId="2" borderId="21" xfId="0" applyFont="1" applyFill="1" applyBorder="1" applyAlignment="1">
      <alignment horizontal="right" wrapText="1"/>
    </xf>
    <xf numFmtId="0" fontId="23" fillId="2" borderId="21" xfId="0" applyFont="1" applyFill="1" applyBorder="1" applyAlignment="1">
      <alignment horizontal="left" wrapText="1"/>
    </xf>
    <xf numFmtId="164" fontId="24" fillId="2" borderId="21" xfId="1" applyNumberFormat="1" applyFont="1" applyFill="1" applyBorder="1" applyAlignment="1">
      <alignment horizontal="right"/>
    </xf>
    <xf numFmtId="164" fontId="27" fillId="2" borderId="3" xfId="1" applyNumberFormat="1" applyFont="1" applyFill="1" applyBorder="1" applyAlignment="1">
      <alignment horizontal="right"/>
    </xf>
    <xf numFmtId="0" fontId="30" fillId="0" borderId="21" xfId="0" applyFont="1" applyBorder="1" applyAlignment="1">
      <alignment horizontal="right"/>
    </xf>
    <xf numFmtId="3" fontId="17" fillId="0" borderId="21" xfId="0" applyNumberFormat="1" applyFont="1" applyBorder="1" applyAlignment="1">
      <alignment horizontal="left"/>
    </xf>
    <xf numFmtId="3" fontId="17" fillId="2" borderId="21" xfId="0" applyNumberFormat="1" applyFont="1" applyFill="1" applyBorder="1" applyAlignment="1">
      <alignment horizontal="left" wrapText="1"/>
    </xf>
    <xf numFmtId="49" fontId="40" fillId="2" borderId="23" xfId="0" applyNumberFormat="1" applyFont="1" applyFill="1" applyBorder="1" applyAlignment="1">
      <alignment horizontal="right"/>
    </xf>
    <xf numFmtId="3" fontId="40" fillId="2" borderId="23" xfId="0" applyNumberFormat="1" applyFont="1" applyFill="1" applyBorder="1" applyAlignment="1">
      <alignment horizontal="left"/>
    </xf>
    <xf numFmtId="0" fontId="17" fillId="0" borderId="21" xfId="0" applyFont="1" applyBorder="1" applyAlignment="1">
      <alignment horizontal="right"/>
    </xf>
    <xf numFmtId="0" fontId="17" fillId="0" borderId="21" xfId="0" applyFont="1" applyBorder="1" applyAlignment="1">
      <alignment horizontal="left"/>
    </xf>
    <xf numFmtId="0" fontId="30" fillId="0" borderId="23" xfId="0" applyFont="1" applyBorder="1" applyAlignment="1">
      <alignment horizontal="left"/>
    </xf>
    <xf numFmtId="0" fontId="34" fillId="2" borderId="3" xfId="0" applyFont="1" applyFill="1" applyBorder="1" applyAlignment="1">
      <alignment horizontal="right"/>
    </xf>
    <xf numFmtId="0" fontId="28" fillId="0" borderId="3" xfId="0" applyFont="1" applyBorder="1" applyAlignment="1">
      <alignment horizontal="left"/>
    </xf>
    <xf numFmtId="0" fontId="30" fillId="0" borderId="21" xfId="0" applyFont="1" applyBorder="1" applyAlignment="1">
      <alignment horizontal="left"/>
    </xf>
    <xf numFmtId="49" fontId="30" fillId="0" borderId="23" xfId="0" applyNumberFormat="1" applyFont="1" applyBorder="1" applyAlignment="1">
      <alignment horizontal="right"/>
    </xf>
    <xf numFmtId="3" fontId="30" fillId="0" borderId="23" xfId="0" applyNumberFormat="1" applyFont="1" applyBorder="1" applyAlignment="1">
      <alignment horizontal="left"/>
    </xf>
    <xf numFmtId="49" fontId="30" fillId="0" borderId="21" xfId="0" applyNumberFormat="1" applyFont="1" applyBorder="1" applyAlignment="1">
      <alignment horizontal="right"/>
    </xf>
    <xf numFmtId="49" fontId="28" fillId="2" borderId="23" xfId="0" applyNumberFormat="1" applyFont="1" applyFill="1" applyBorder="1" applyAlignment="1">
      <alignment horizontal="right"/>
    </xf>
    <xf numFmtId="49" fontId="17" fillId="2" borderId="18" xfId="0" applyNumberFormat="1" applyFont="1" applyFill="1" applyBorder="1" applyAlignment="1">
      <alignment horizontal="right"/>
    </xf>
    <xf numFmtId="3" fontId="17" fillId="2" borderId="18" xfId="0" applyNumberFormat="1" applyFont="1" applyFill="1" applyBorder="1" applyAlignment="1">
      <alignment horizontal="left"/>
    </xf>
    <xf numFmtId="49" fontId="30" fillId="2" borderId="18" xfId="0" applyNumberFormat="1" applyFont="1" applyFill="1" applyBorder="1" applyAlignment="1">
      <alignment horizontal="right"/>
    </xf>
    <xf numFmtId="3" fontId="30" fillId="2" borderId="18" xfId="0" applyNumberFormat="1" applyFont="1" applyFill="1" applyBorder="1" applyAlignment="1">
      <alignment horizontal="left"/>
    </xf>
    <xf numFmtId="0" fontId="28" fillId="2" borderId="3" xfId="0" applyFont="1" applyFill="1" applyBorder="1" applyAlignment="1">
      <alignment horizontal="left"/>
    </xf>
    <xf numFmtId="164" fontId="22" fillId="2" borderId="16" xfId="1" applyNumberFormat="1" applyFont="1" applyFill="1" applyBorder="1" applyAlignment="1"/>
    <xf numFmtId="164" fontId="24" fillId="2" borderId="21" xfId="1" applyNumberFormat="1" applyFont="1" applyFill="1" applyBorder="1" applyAlignment="1"/>
    <xf numFmtId="164" fontId="27" fillId="2" borderId="3" xfId="1" applyNumberFormat="1" applyFont="1" applyFill="1" applyBorder="1" applyAlignment="1"/>
    <xf numFmtId="164" fontId="22" fillId="2" borderId="3" xfId="1" applyNumberFormat="1" applyFont="1" applyFill="1" applyBorder="1" applyAlignment="1"/>
    <xf numFmtId="164" fontId="12" fillId="2" borderId="3" xfId="1" applyNumberFormat="1" applyFont="1" applyFill="1" applyBorder="1" applyAlignment="1"/>
    <xf numFmtId="164" fontId="13" fillId="2" borderId="21" xfId="1" applyNumberFormat="1" applyFont="1" applyFill="1" applyBorder="1" applyAlignment="1"/>
    <xf numFmtId="164" fontId="13" fillId="2" borderId="23" xfId="1" applyNumberFormat="1" applyFont="1" applyFill="1" applyBorder="1" applyAlignment="1"/>
    <xf numFmtId="164" fontId="37" fillId="2" borderId="21" xfId="1" applyNumberFormat="1" applyFont="1" applyFill="1" applyBorder="1" applyAlignment="1"/>
    <xf numFmtId="164" fontId="12" fillId="2" borderId="16" xfId="1" applyNumberFormat="1" applyFont="1" applyFill="1" applyBorder="1" applyAlignment="1"/>
    <xf numFmtId="164" fontId="13" fillId="2" borderId="16" xfId="1" applyNumberFormat="1" applyFont="1" applyFill="1" applyBorder="1" applyAlignment="1"/>
    <xf numFmtId="164" fontId="39" fillId="3" borderId="16" xfId="1" applyNumberFormat="1" applyFont="1" applyFill="1" applyBorder="1" applyAlignment="1" applyProtection="1">
      <alignment vertical="center" wrapText="1" shrinkToFit="1"/>
      <protection locked="0"/>
    </xf>
    <xf numFmtId="164" fontId="37" fillId="2" borderId="3" xfId="1" applyNumberFormat="1" applyFont="1" applyFill="1" applyBorder="1" applyAlignment="1"/>
    <xf numFmtId="164" fontId="23" fillId="2" borderId="3" xfId="1" applyNumberFormat="1" applyFont="1" applyFill="1" applyBorder="1" applyAlignment="1"/>
    <xf numFmtId="164" fontId="13" fillId="2" borderId="18" xfId="1" applyNumberFormat="1" applyFont="1" applyFill="1" applyBorder="1" applyAlignment="1"/>
    <xf numFmtId="164" fontId="42" fillId="2" borderId="3" xfId="1" applyNumberFormat="1" applyFont="1" applyFill="1" applyBorder="1" applyAlignment="1"/>
    <xf numFmtId="164" fontId="44" fillId="2" borderId="3" xfId="1" applyNumberFormat="1" applyFont="1" applyFill="1" applyBorder="1" applyAlignment="1"/>
    <xf numFmtId="164" fontId="13" fillId="2" borderId="17" xfId="1" applyNumberFormat="1" applyFont="1" applyFill="1" applyBorder="1" applyAlignment="1"/>
    <xf numFmtId="164" fontId="12" fillId="2" borderId="0" xfId="1" applyNumberFormat="1" applyFont="1" applyFill="1" applyAlignment="1">
      <alignment horizontal="center"/>
    </xf>
    <xf numFmtId="164" fontId="12" fillId="2" borderId="0" xfId="1" applyNumberFormat="1" applyFont="1" applyFill="1" applyAlignment="1">
      <alignment horizontal="center"/>
    </xf>
    <xf numFmtId="37" fontId="49" fillId="0" borderId="23" xfId="2" applyNumberFormat="1" applyFont="1" applyBorder="1" applyAlignment="1">
      <alignment horizontal="right"/>
    </xf>
    <xf numFmtId="37" fontId="49" fillId="0" borderId="21" xfId="3" applyNumberFormat="1" applyFont="1" applyBorder="1" applyAlignment="1">
      <alignment horizontal="right"/>
    </xf>
    <xf numFmtId="37" fontId="49" fillId="0" borderId="18" xfId="2" applyNumberFormat="1" applyFont="1" applyBorder="1" applyAlignment="1">
      <alignment horizontal="right"/>
    </xf>
    <xf numFmtId="164" fontId="12" fillId="2" borderId="3" xfId="1" applyNumberFormat="1" applyFont="1" applyFill="1" applyBorder="1" applyAlignment="1">
      <alignment horizontal="right"/>
    </xf>
    <xf numFmtId="37" fontId="30" fillId="0" borderId="23" xfId="2" applyNumberFormat="1" applyFont="1" applyBorder="1" applyAlignment="1">
      <alignment horizontal="right"/>
    </xf>
    <xf numFmtId="3" fontId="29" fillId="0" borderId="0" xfId="0" applyNumberFormat="1" applyFont="1" applyFill="1" applyBorder="1" applyAlignment="1" applyProtection="1">
      <protection locked="0"/>
    </xf>
    <xf numFmtId="37" fontId="30" fillId="0" borderId="3" xfId="3" applyNumberFormat="1" applyFont="1" applyBorder="1"/>
    <xf numFmtId="164" fontId="39" fillId="3" borderId="3" xfId="1" applyNumberFormat="1" applyFont="1" applyFill="1" applyBorder="1" applyAlignment="1" applyProtection="1">
      <alignment horizontal="right" vertical="center" wrapText="1" shrinkToFit="1"/>
      <protection locked="0"/>
    </xf>
    <xf numFmtId="37" fontId="30" fillId="0" borderId="0" xfId="2" applyNumberFormat="1" applyFont="1"/>
    <xf numFmtId="164" fontId="39" fillId="3" borderId="5" xfId="1" applyNumberFormat="1" applyFont="1" applyFill="1" applyBorder="1" applyAlignment="1" applyProtection="1">
      <alignment vertical="center" wrapText="1" shrinkToFit="1"/>
      <protection locked="0"/>
    </xf>
    <xf numFmtId="164" fontId="29" fillId="0" borderId="3" xfId="0" applyNumberFormat="1" applyFont="1" applyFill="1" applyBorder="1" applyAlignment="1" applyProtection="1">
      <alignment horizontal="left"/>
      <protection locked="0"/>
    </xf>
    <xf numFmtId="37" fontId="30" fillId="0" borderId="23" xfId="0" applyNumberFormat="1" applyFont="1" applyBorder="1" applyAlignment="1">
      <alignment horizontal="right"/>
    </xf>
    <xf numFmtId="37" fontId="30" fillId="0" borderId="3" xfId="0" applyNumberFormat="1" applyFont="1" applyBorder="1"/>
    <xf numFmtId="37" fontId="30" fillId="0" borderId="0" xfId="0" applyNumberFormat="1" applyFont="1"/>
    <xf numFmtId="164" fontId="39" fillId="3" borderId="9" xfId="1" applyNumberFormat="1" applyFont="1" applyFill="1" applyBorder="1" applyAlignment="1" applyProtection="1">
      <alignment vertical="center" wrapText="1" shrinkToFit="1"/>
      <protection locked="0"/>
    </xf>
    <xf numFmtId="37" fontId="30" fillId="0" borderId="16" xfId="0" applyNumberFormat="1" applyFont="1" applyBorder="1" applyAlignment="1">
      <alignment horizontal="right"/>
    </xf>
    <xf numFmtId="164" fontId="39" fillId="3" borderId="8" xfId="1" applyNumberFormat="1" applyFont="1" applyFill="1" applyBorder="1" applyAlignment="1" applyProtection="1">
      <alignment vertical="center" wrapText="1" shrinkToFit="1"/>
      <protection locked="0"/>
    </xf>
    <xf numFmtId="37" fontId="30" fillId="0" borderId="16" xfId="2" applyNumberFormat="1" applyFont="1" applyBorder="1" applyAlignment="1">
      <alignment horizontal="right"/>
    </xf>
    <xf numFmtId="164" fontId="39" fillId="3" borderId="7" xfId="1" applyNumberFormat="1" applyFont="1" applyFill="1" applyBorder="1" applyAlignment="1" applyProtection="1">
      <alignment vertical="center" wrapText="1" shrinkToFit="1"/>
      <protection locked="0"/>
    </xf>
    <xf numFmtId="37" fontId="30" fillId="0" borderId="21" xfId="2" applyNumberFormat="1" applyFont="1" applyBorder="1" applyAlignment="1">
      <alignment horizontal="right"/>
    </xf>
    <xf numFmtId="164" fontId="30" fillId="0" borderId="0" xfId="1" applyNumberFormat="1" applyFont="1"/>
    <xf numFmtId="164" fontId="30" fillId="0" borderId="23" xfId="1" applyNumberFormat="1" applyFont="1" applyBorder="1" applyAlignment="1">
      <alignment horizontal="right"/>
    </xf>
    <xf numFmtId="164" fontId="30" fillId="0" borderId="3" xfId="1" applyNumberFormat="1" applyFont="1" applyBorder="1"/>
    <xf numFmtId="3" fontId="30" fillId="0" borderId="23" xfId="0" applyNumberFormat="1" applyFont="1" applyBorder="1" applyAlignment="1">
      <alignment horizontal="right"/>
    </xf>
    <xf numFmtId="3" fontId="30" fillId="0" borderId="0" xfId="0" applyNumberFormat="1" applyFont="1"/>
    <xf numFmtId="3" fontId="30" fillId="0" borderId="16" xfId="0" applyNumberFormat="1" applyFont="1" applyBorder="1" applyAlignment="1">
      <alignment horizontal="right"/>
    </xf>
    <xf numFmtId="3" fontId="30" fillId="0" borderId="3" xfId="0" applyNumberFormat="1" applyFont="1" applyBorder="1"/>
    <xf numFmtId="3" fontId="30" fillId="0" borderId="21" xfId="0" applyNumberFormat="1" applyFont="1" applyBorder="1" applyAlignment="1">
      <alignment horizontal="right"/>
    </xf>
    <xf numFmtId="37" fontId="30" fillId="0" borderId="23" xfId="2" applyNumberFormat="1" applyFont="1" applyBorder="1" applyAlignment="1">
      <alignment horizontal="right" vertical="center"/>
    </xf>
    <xf numFmtId="3" fontId="39" fillId="3" borderId="1" xfId="0" applyNumberFormat="1" applyFont="1" applyFill="1" applyBorder="1" applyAlignment="1" applyProtection="1">
      <alignment vertical="center" wrapText="1" shrinkToFit="1"/>
      <protection locked="0"/>
    </xf>
    <xf numFmtId="164" fontId="37" fillId="2" borderId="21" xfId="1" applyNumberFormat="1" applyFont="1" applyFill="1" applyBorder="1" applyAlignment="1">
      <alignment horizontal="right"/>
    </xf>
    <xf numFmtId="37" fontId="30" fillId="0" borderId="3" xfId="3" applyNumberFormat="1" applyFont="1" applyBorder="1" applyAlignment="1">
      <alignment vertical="center"/>
    </xf>
    <xf numFmtId="3" fontId="39" fillId="3" borderId="22" xfId="0" applyNumberFormat="1" applyFont="1" applyFill="1" applyBorder="1" applyAlignment="1" applyProtection="1">
      <alignment vertical="center" wrapText="1" shrinkToFit="1"/>
      <protection locked="0"/>
    </xf>
    <xf numFmtId="165" fontId="30" fillId="0" borderId="23" xfId="0" applyNumberFormat="1" applyFont="1" applyBorder="1" applyAlignment="1">
      <alignment horizontal="right"/>
    </xf>
    <xf numFmtId="165" fontId="30" fillId="0" borderId="16" xfId="0" applyNumberFormat="1" applyFont="1" applyBorder="1" applyAlignment="1">
      <alignment horizontal="right"/>
    </xf>
    <xf numFmtId="165" fontId="30" fillId="0" borderId="3" xfId="0" applyNumberFormat="1" applyFont="1" applyBorder="1" applyAlignment="1"/>
    <xf numFmtId="37" fontId="30" fillId="0" borderId="21" xfId="0" applyNumberFormat="1" applyFont="1" applyBorder="1" applyAlignment="1">
      <alignment horizontal="right"/>
    </xf>
    <xf numFmtId="165" fontId="30" fillId="0" borderId="3" xfId="0" applyNumberFormat="1" applyFont="1" applyBorder="1"/>
    <xf numFmtId="165" fontId="30" fillId="0" borderId="16" xfId="0" applyNumberFormat="1" applyFont="1" applyBorder="1" applyAlignment="1">
      <alignment horizontal="right" vertical="center"/>
    </xf>
    <xf numFmtId="165" fontId="30" fillId="0" borderId="3" xfId="0" applyNumberFormat="1" applyFont="1" applyBorder="1" applyAlignment="1">
      <alignment vertical="center"/>
    </xf>
    <xf numFmtId="165" fontId="30" fillId="0" borderId="21" xfId="0" applyNumberFormat="1" applyFont="1" applyBorder="1" applyAlignment="1">
      <alignment horizontal="right"/>
    </xf>
    <xf numFmtId="164" fontId="13" fillId="2" borderId="23" xfId="1" applyNumberFormat="1" applyFont="1" applyFill="1" applyBorder="1" applyAlignment="1">
      <alignment horizontal="right"/>
    </xf>
    <xf numFmtId="164" fontId="13" fillId="2" borderId="21" xfId="1" applyNumberFormat="1" applyFont="1" applyFill="1" applyBorder="1" applyAlignment="1">
      <alignment horizontal="right"/>
    </xf>
    <xf numFmtId="164" fontId="39" fillId="3" borderId="3" xfId="1" applyNumberFormat="1" applyFont="1" applyFill="1" applyBorder="1" applyAlignment="1" applyProtection="1">
      <alignment vertical="center" wrapText="1" shrinkToFit="1"/>
      <protection locked="0"/>
    </xf>
    <xf numFmtId="164" fontId="37" fillId="2" borderId="3" xfId="1" applyNumberFormat="1" applyFont="1" applyFill="1" applyBorder="1" applyAlignment="1">
      <alignment horizontal="right"/>
    </xf>
    <xf numFmtId="49" fontId="17" fillId="0" borderId="16" xfId="0" applyNumberFormat="1" applyFont="1" applyBorder="1" applyAlignment="1">
      <alignment horizontal="right" vertical="center" wrapText="1"/>
    </xf>
    <xf numFmtId="37" fontId="30" fillId="0" borderId="3" xfId="0" applyNumberFormat="1" applyFont="1" applyBorder="1" applyAlignment="1"/>
    <xf numFmtId="49" fontId="17" fillId="0" borderId="16" xfId="0" applyNumberFormat="1" applyFont="1" applyBorder="1" applyAlignment="1">
      <alignment horizontal="right" wrapText="1"/>
    </xf>
    <xf numFmtId="3" fontId="17" fillId="0" borderId="16" xfId="0" applyNumberFormat="1" applyFont="1" applyBorder="1" applyAlignment="1">
      <alignment horizontal="left" wrapText="1"/>
    </xf>
    <xf numFmtId="49" fontId="17" fillId="0" borderId="21" xfId="0" applyNumberFormat="1" applyFont="1" applyBorder="1" applyAlignment="1">
      <alignment horizontal="right"/>
    </xf>
    <xf numFmtId="164" fontId="23" fillId="2" borderId="3" xfId="1" applyNumberFormat="1" applyFont="1" applyFill="1" applyBorder="1" applyAlignment="1">
      <alignment horizontal="right"/>
    </xf>
    <xf numFmtId="164" fontId="13" fillId="2" borderId="18" xfId="1" applyNumberFormat="1" applyFont="1" applyFill="1" applyBorder="1" applyAlignment="1">
      <alignment horizontal="right"/>
    </xf>
    <xf numFmtId="164" fontId="42" fillId="2" borderId="3" xfId="1" applyNumberFormat="1" applyFont="1" applyFill="1" applyBorder="1" applyAlignment="1">
      <alignment horizontal="right"/>
    </xf>
    <xf numFmtId="37" fontId="30" fillId="0" borderId="18" xfId="0" applyNumberFormat="1" applyFont="1" applyBorder="1" applyAlignment="1">
      <alignment horizontal="right"/>
    </xf>
    <xf numFmtId="164" fontId="44" fillId="2" borderId="3" xfId="1" applyNumberFormat="1" applyFont="1" applyFill="1" applyBorder="1" applyAlignment="1">
      <alignment horizontal="right"/>
    </xf>
    <xf numFmtId="0" fontId="17" fillId="3" borderId="23" xfId="0" applyFont="1" applyFill="1" applyBorder="1" applyAlignment="1" applyProtection="1">
      <alignment horizontal="left" vertical="center" wrapText="1" shrinkToFit="1"/>
      <protection locked="0"/>
    </xf>
    <xf numFmtId="164" fontId="12" fillId="2" borderId="23" xfId="1" applyNumberFormat="1" applyFont="1" applyFill="1" applyBorder="1" applyAlignment="1">
      <alignment horizontal="right"/>
    </xf>
    <xf numFmtId="37" fontId="40" fillId="0" borderId="16" xfId="0" applyNumberFormat="1" applyFont="1" applyBorder="1" applyAlignment="1">
      <alignment horizontal="right"/>
    </xf>
    <xf numFmtId="37" fontId="40" fillId="0" borderId="3" xfId="0" applyNumberFormat="1" applyFont="1" applyBorder="1"/>
    <xf numFmtId="37" fontId="41" fillId="0" borderId="3" xfId="0" applyNumberFormat="1" applyFont="1" applyBorder="1" applyAlignment="1">
      <alignment horizontal="right"/>
    </xf>
    <xf numFmtId="164" fontId="30" fillId="0" borderId="16" xfId="1" applyNumberFormat="1" applyFont="1" applyBorder="1" applyAlignment="1">
      <alignment horizontal="right"/>
    </xf>
    <xf numFmtId="0" fontId="30" fillId="0" borderId="17" xfId="0" applyFont="1" applyBorder="1" applyAlignment="1">
      <alignment horizontal="right"/>
    </xf>
    <xf numFmtId="3" fontId="17" fillId="0" borderId="17" xfId="0" applyNumberFormat="1" applyFont="1" applyBorder="1" applyAlignment="1">
      <alignment horizontal="left"/>
    </xf>
    <xf numFmtId="164" fontId="30" fillId="0" borderId="17" xfId="1" applyNumberFormat="1" applyFont="1" applyBorder="1" applyAlignment="1">
      <alignment horizontal="right"/>
    </xf>
    <xf numFmtId="164" fontId="12" fillId="2" borderId="0" xfId="1" applyNumberFormat="1" applyFont="1" applyFill="1" applyAlignment="1">
      <alignment horizontal="center"/>
    </xf>
    <xf numFmtId="0" fontId="18" fillId="2" borderId="0" xfId="0" applyFont="1" applyFill="1" applyAlignment="1">
      <alignment horizontal="center" vertical="center"/>
    </xf>
    <xf numFmtId="0" fontId="12" fillId="2" borderId="0" xfId="0" applyFont="1" applyFill="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center"/>
    </xf>
    <xf numFmtId="0" fontId="3" fillId="4" borderId="0" xfId="0" applyFont="1" applyFill="1" applyAlignment="1">
      <alignment horizontal="center"/>
    </xf>
    <xf numFmtId="0" fontId="7" fillId="0" borderId="0" xfId="0" applyFont="1" applyAlignment="1">
      <alignment horizontal="center"/>
    </xf>
    <xf numFmtId="0" fontId="7" fillId="0" borderId="0" xfId="0" applyFont="1"/>
    <xf numFmtId="164" fontId="47" fillId="2" borderId="0" xfId="1" applyNumberFormat="1" applyFont="1" applyFill="1" applyAlignment="1">
      <alignment horizontal="center"/>
    </xf>
    <xf numFmtId="164" fontId="12" fillId="2" borderId="0" xfId="1" applyNumberFormat="1" applyFont="1" applyFill="1" applyAlignment="1">
      <alignment horizontal="center"/>
    </xf>
    <xf numFmtId="0" fontId="13" fillId="0" borderId="0" xfId="0" applyFont="1" applyAlignment="1">
      <alignment horizontal="left" vertical="center" wrapText="1"/>
    </xf>
    <xf numFmtId="164" fontId="12" fillId="4" borderId="10" xfId="1" applyNumberFormat="1" applyFont="1" applyFill="1" applyBorder="1" applyAlignment="1">
      <alignment horizontal="center"/>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164" fontId="12" fillId="2" borderId="4" xfId="1" applyNumberFormat="1" applyFont="1" applyFill="1" applyBorder="1" applyAlignment="1">
      <alignment horizontal="center" vertical="center" wrapText="1"/>
    </xf>
    <xf numFmtId="164" fontId="12" fillId="2" borderId="12" xfId="1" applyNumberFormat="1" applyFont="1" applyFill="1" applyBorder="1" applyAlignment="1">
      <alignment horizontal="center" vertical="center" wrapText="1"/>
    </xf>
    <xf numFmtId="164" fontId="12" fillId="2" borderId="13" xfId="1" applyNumberFormat="1" applyFont="1" applyFill="1" applyBorder="1" applyAlignment="1">
      <alignment horizontal="center" vertical="center" wrapText="1"/>
    </xf>
    <xf numFmtId="43" fontId="12" fillId="2" borderId="11" xfId="1" applyFont="1" applyFill="1" applyBorder="1" applyAlignment="1">
      <alignment horizontal="center" vertical="center" wrapText="1"/>
    </xf>
    <xf numFmtId="43" fontId="12" fillId="2" borderId="14" xfId="1" applyFont="1" applyFill="1" applyBorder="1" applyAlignment="1">
      <alignment horizontal="center" vertical="center" wrapText="1"/>
    </xf>
    <xf numFmtId="43" fontId="12" fillId="2" borderId="3" xfId="1" applyFont="1" applyFill="1" applyBorder="1" applyAlignment="1">
      <alignment horizontal="center" vertical="center" wrapText="1"/>
    </xf>
    <xf numFmtId="164" fontId="12" fillId="2" borderId="3" xfId="1" applyNumberFormat="1" applyFont="1" applyFill="1" applyBorder="1" applyAlignment="1">
      <alignment horizontal="center" vertical="center" wrapText="1"/>
    </xf>
    <xf numFmtId="0" fontId="18" fillId="2" borderId="0" xfId="0" applyFont="1" applyFill="1" applyAlignment="1">
      <alignment horizontal="center" vertical="center"/>
    </xf>
    <xf numFmtId="0" fontId="12" fillId="2" borderId="0" xfId="0" applyFont="1" applyFill="1" applyAlignment="1">
      <alignment horizontal="center"/>
    </xf>
    <xf numFmtId="0" fontId="13" fillId="0" borderId="0" xfId="0" applyFont="1" applyAlignment="1">
      <alignment horizontal="left" vertical="center"/>
    </xf>
    <xf numFmtId="3" fontId="41" fillId="2" borderId="19" xfId="0" applyNumberFormat="1" applyFont="1" applyFill="1" applyBorder="1" applyAlignment="1">
      <alignment horizontal="center"/>
    </xf>
    <xf numFmtId="3" fontId="41" fillId="2" borderId="20" xfId="0" applyNumberFormat="1" applyFont="1" applyFill="1" applyBorder="1" applyAlignment="1">
      <alignment horizontal="center"/>
    </xf>
    <xf numFmtId="0" fontId="25" fillId="2" borderId="19" xfId="0" applyFont="1" applyFill="1" applyBorder="1" applyAlignment="1">
      <alignment horizontal="center"/>
    </xf>
    <xf numFmtId="0" fontId="25" fillId="2" borderId="20" xfId="0" applyFont="1" applyFill="1" applyBorder="1" applyAlignment="1">
      <alignment horizontal="center"/>
    </xf>
    <xf numFmtId="0" fontId="12" fillId="2" borderId="18" xfId="0" applyFont="1" applyFill="1" applyBorder="1" applyAlignment="1">
      <alignment horizontal="center" vertical="center" wrapText="1"/>
    </xf>
    <xf numFmtId="164" fontId="12" fillId="2" borderId="18" xfId="1" applyNumberFormat="1" applyFont="1" applyFill="1" applyBorder="1" applyAlignment="1">
      <alignment horizontal="center" vertical="center" wrapText="1"/>
    </xf>
    <xf numFmtId="43" fontId="12" fillId="2" borderId="4" xfId="1" applyFont="1" applyFill="1" applyBorder="1" applyAlignment="1">
      <alignment horizontal="center" vertical="center" wrapText="1"/>
    </xf>
    <xf numFmtId="43" fontId="12" fillId="2" borderId="18" xfId="1" applyFont="1" applyFill="1" applyBorder="1" applyAlignment="1">
      <alignment horizontal="center" vertical="center" wrapText="1"/>
    </xf>
    <xf numFmtId="43" fontId="12" fillId="2" borderId="13" xfId="1" applyFont="1" applyFill="1" applyBorder="1" applyAlignment="1">
      <alignment horizontal="center" vertical="center" wrapText="1"/>
    </xf>
    <xf numFmtId="164" fontId="22" fillId="2" borderId="4" xfId="1" applyNumberFormat="1" applyFont="1" applyFill="1" applyBorder="1" applyAlignment="1">
      <alignment horizontal="center" vertical="center" wrapText="1"/>
    </xf>
    <xf numFmtId="164" fontId="22" fillId="2" borderId="12" xfId="1" applyNumberFormat="1" applyFont="1" applyFill="1" applyBorder="1" applyAlignment="1">
      <alignment horizontal="center" vertical="center" wrapText="1"/>
    </xf>
    <xf numFmtId="164" fontId="22" fillId="2" borderId="13" xfId="1" applyNumberFormat="1" applyFont="1" applyFill="1" applyBorder="1" applyAlignment="1">
      <alignment horizontal="center" vertical="center" wrapText="1"/>
    </xf>
    <xf numFmtId="0" fontId="25" fillId="2" borderId="3" xfId="0" applyFont="1" applyFill="1" applyBorder="1" applyAlignment="1">
      <alignment horizontal="center"/>
    </xf>
    <xf numFmtId="0" fontId="35" fillId="2" borderId="3" xfId="0" applyFont="1" applyFill="1" applyBorder="1" applyAlignment="1">
      <alignment horizontal="center"/>
    </xf>
    <xf numFmtId="3" fontId="41" fillId="2" borderId="3" xfId="0" applyNumberFormat="1" applyFont="1" applyFill="1" applyBorder="1" applyAlignment="1">
      <alignment horizontal="left"/>
    </xf>
    <xf numFmtId="3" fontId="41" fillId="2" borderId="3" xfId="0" applyNumberFormat="1" applyFont="1" applyFill="1" applyBorder="1" applyAlignment="1">
      <alignment horizontal="center"/>
    </xf>
    <xf numFmtId="49" fontId="25" fillId="2" borderId="24" xfId="0" applyNumberFormat="1" applyFont="1" applyFill="1" applyBorder="1" applyAlignment="1">
      <alignment horizontal="center"/>
    </xf>
    <xf numFmtId="49" fontId="25" fillId="2" borderId="25" xfId="0" applyNumberFormat="1" applyFont="1" applyFill="1" applyBorder="1" applyAlignment="1">
      <alignment horizontal="center"/>
    </xf>
    <xf numFmtId="0" fontId="35" fillId="2" borderId="3" xfId="0" applyFont="1" applyFill="1" applyBorder="1" applyAlignment="1">
      <alignment horizontal="left"/>
    </xf>
    <xf numFmtId="49" fontId="25" fillId="2" borderId="3" xfId="0" applyNumberFormat="1" applyFont="1" applyFill="1" applyBorder="1" applyAlignment="1">
      <alignment horizontal="center"/>
    </xf>
    <xf numFmtId="0" fontId="2" fillId="0" borderId="0" xfId="0" applyFont="1" applyFill="1"/>
    <xf numFmtId="164" fontId="2" fillId="0" borderId="0" xfId="1" applyNumberFormat="1" applyFont="1" applyFill="1"/>
    <xf numFmtId="0" fontId="7" fillId="0" borderId="0" xfId="0" applyFont="1" applyFill="1"/>
    <xf numFmtId="164" fontId="7" fillId="0" borderId="0" xfId="1" applyNumberFormat="1" applyFont="1" applyFill="1"/>
    <xf numFmtId="0" fontId="2" fillId="0" borderId="0" xfId="0" applyFont="1" applyFill="1" applyAlignment="1">
      <alignment horizontal="center"/>
    </xf>
    <xf numFmtId="0" fontId="7" fillId="0" borderId="0" xfId="0" applyFont="1" applyFill="1" applyAlignment="1">
      <alignment horizontal="left"/>
    </xf>
    <xf numFmtId="0" fontId="11" fillId="0" borderId="0" xfId="0" applyFont="1" applyFill="1"/>
    <xf numFmtId="164" fontId="11" fillId="0" borderId="0" xfId="1" applyNumberFormat="1" applyFont="1" applyFill="1"/>
    <xf numFmtId="164" fontId="2" fillId="0" borderId="0" xfId="1" applyNumberFormat="1" applyFont="1" applyFill="1" applyBorder="1" applyAlignment="1">
      <alignment horizontal="center"/>
    </xf>
    <xf numFmtId="0" fontId="7" fillId="0" borderId="0" xfId="0" quotePrefix="1" applyFont="1" applyFill="1"/>
    <xf numFmtId="164" fontId="7" fillId="0" borderId="0" xfId="1" applyNumberFormat="1" applyFont="1" applyFill="1" applyBorder="1" applyAlignment="1">
      <alignment horizontal="center"/>
    </xf>
    <xf numFmtId="0" fontId="2" fillId="0" borderId="0" xfId="0" applyFont="1" applyFill="1" applyBorder="1" applyAlignment="1">
      <alignment horizontal="left"/>
    </xf>
    <xf numFmtId="0" fontId="51" fillId="3" borderId="2" xfId="0" applyFont="1" applyFill="1" applyBorder="1" applyAlignment="1" applyProtection="1">
      <alignment horizontal="center" vertical="center" wrapText="1" shrinkToFit="1"/>
      <protection locked="0"/>
    </xf>
    <xf numFmtId="0" fontId="51" fillId="3" borderId="26" xfId="0" applyFont="1" applyFill="1" applyBorder="1" applyAlignment="1" applyProtection="1">
      <alignment horizontal="center" vertical="center" wrapText="1" shrinkToFit="1"/>
      <protection locked="0"/>
    </xf>
    <xf numFmtId="0" fontId="51" fillId="3" borderId="27" xfId="0" applyFont="1" applyFill="1" applyBorder="1" applyAlignment="1" applyProtection="1">
      <alignment horizontal="center" vertical="center" wrapText="1" shrinkToFit="1"/>
      <protection locked="0"/>
    </xf>
    <xf numFmtId="0" fontId="51" fillId="3" borderId="28" xfId="0" applyFont="1" applyFill="1" applyBorder="1" applyAlignment="1" applyProtection="1">
      <alignment horizontal="center" vertical="center" wrapText="1" shrinkToFit="1"/>
      <protection locked="0"/>
    </xf>
    <xf numFmtId="0" fontId="51" fillId="3" borderId="29" xfId="0" applyFont="1" applyFill="1" applyBorder="1" applyAlignment="1" applyProtection="1">
      <alignment horizontal="center" vertical="center" wrapText="1" shrinkToFit="1"/>
      <protection locked="0"/>
    </xf>
    <xf numFmtId="0" fontId="52" fillId="3" borderId="2" xfId="0" applyFont="1" applyFill="1" applyBorder="1" applyAlignment="1" applyProtection="1">
      <alignment horizontal="left" vertical="center" wrapText="1" shrinkToFit="1"/>
      <protection locked="0"/>
    </xf>
    <xf numFmtId="0" fontId="52" fillId="3" borderId="2" xfId="0" applyFont="1" applyFill="1" applyBorder="1" applyAlignment="1" applyProtection="1">
      <alignment horizontal="center" vertical="center" wrapText="1" shrinkToFit="1"/>
      <protection locked="0"/>
    </xf>
    <xf numFmtId="164" fontId="53" fillId="3" borderId="2" xfId="1" applyNumberFormat="1" applyFont="1" applyFill="1" applyBorder="1" applyAlignment="1" applyProtection="1">
      <alignment horizontal="right" vertical="center" wrapText="1" shrinkToFit="1"/>
      <protection locked="0"/>
    </xf>
    <xf numFmtId="0" fontId="5" fillId="3" borderId="1" xfId="0" applyFont="1" applyFill="1" applyBorder="1" applyAlignment="1" applyProtection="1">
      <alignment horizontal="center" vertical="center" wrapText="1" shrinkToFit="1"/>
      <protection locked="0"/>
    </xf>
    <xf numFmtId="164" fontId="6" fillId="3" borderId="1" xfId="1" applyNumberFormat="1" applyFont="1" applyFill="1" applyBorder="1" applyAlignment="1" applyProtection="1">
      <alignment horizontal="right" vertical="center" wrapText="1" shrinkToFit="1"/>
      <protection locked="0"/>
    </xf>
    <xf numFmtId="0" fontId="52" fillId="3" borderId="2" xfId="0" applyFont="1" applyFill="1" applyBorder="1" applyAlignment="1" applyProtection="1">
      <alignment vertical="center" wrapText="1" shrinkToFit="1"/>
      <protection locked="0"/>
    </xf>
    <xf numFmtId="164" fontId="11" fillId="0" borderId="0" xfId="1" applyNumberFormat="1" applyFont="1" applyFill="1" applyAlignment="1">
      <alignment horizontal="center"/>
    </xf>
    <xf numFmtId="0" fontId="7" fillId="0" borderId="0" xfId="0" applyFont="1" applyFill="1" applyAlignment="1"/>
    <xf numFmtId="164" fontId="2" fillId="0" borderId="0" xfId="1" applyNumberFormat="1" applyFont="1" applyFill="1" applyAlignment="1">
      <alignment horizontal="center"/>
    </xf>
    <xf numFmtId="164" fontId="2" fillId="0" borderId="0" xfId="1" applyNumberFormat="1" applyFont="1" applyFill="1" applyAlignment="1">
      <alignment horizontal="center"/>
    </xf>
    <xf numFmtId="164" fontId="11" fillId="0" borderId="0" xfId="1" applyNumberFormat="1" applyFont="1" applyFill="1" applyAlignment="1">
      <alignment horizontal="center"/>
    </xf>
    <xf numFmtId="0" fontId="2" fillId="0" borderId="0" xfId="0" applyFont="1" applyFill="1" applyAlignment="1">
      <alignment horizontal="left"/>
    </xf>
    <xf numFmtId="164" fontId="7" fillId="0" borderId="0" xfId="1" applyNumberFormat="1" applyFont="1" applyFill="1" applyAlignment="1">
      <alignment horizontal="center"/>
    </xf>
    <xf numFmtId="164" fontId="7" fillId="0" borderId="30" xfId="1" applyNumberFormat="1" applyFont="1" applyFill="1" applyBorder="1" applyAlignment="1">
      <alignment horizontal="center"/>
    </xf>
    <xf numFmtId="164" fontId="7" fillId="0" borderId="31" xfId="1" applyNumberFormat="1" applyFont="1" applyFill="1" applyBorder="1"/>
    <xf numFmtId="3" fontId="6" fillId="3" borderId="32" xfId="0" applyNumberFormat="1" applyFont="1" applyFill="1" applyBorder="1" applyAlignment="1" applyProtection="1">
      <alignment horizontal="right" vertical="center" wrapText="1" shrinkToFit="1"/>
      <protection locked="0"/>
    </xf>
    <xf numFmtId="3" fontId="53" fillId="3" borderId="0" xfId="0" applyNumberFormat="1" applyFont="1" applyFill="1" applyBorder="1" applyAlignment="1" applyProtection="1">
      <alignment vertical="center" wrapText="1" shrinkToFit="1"/>
      <protection locked="0"/>
    </xf>
    <xf numFmtId="3" fontId="53" fillId="3" borderId="0" xfId="0" applyNumberFormat="1" applyFont="1" applyFill="1" applyBorder="1" applyAlignment="1" applyProtection="1">
      <alignment horizontal="right" vertical="center" wrapText="1" shrinkToFit="1"/>
      <protection locked="0"/>
    </xf>
    <xf numFmtId="164" fontId="2" fillId="0" borderId="33" xfId="1" applyNumberFormat="1" applyFont="1" applyFill="1" applyBorder="1" applyAlignment="1">
      <alignment horizontal="center"/>
    </xf>
    <xf numFmtId="0" fontId="51" fillId="3" borderId="3" xfId="0" applyFont="1" applyFill="1" applyBorder="1" applyAlignment="1" applyProtection="1">
      <alignment horizontal="center" vertical="center" wrapText="1" shrinkToFit="1"/>
      <protection locked="0"/>
    </xf>
    <xf numFmtId="3" fontId="53" fillId="3" borderId="2" xfId="0" applyNumberFormat="1" applyFont="1" applyFill="1" applyBorder="1" applyAlignment="1" applyProtection="1">
      <alignment horizontal="right" vertical="center" wrapText="1" shrinkToFit="1"/>
      <protection locked="0"/>
    </xf>
    <xf numFmtId="3" fontId="6" fillId="3" borderId="1" xfId="0" applyNumberFormat="1" applyFont="1" applyFill="1" applyBorder="1" applyAlignment="1" applyProtection="1">
      <alignment horizontal="right" vertical="center" wrapText="1" shrinkToFit="1"/>
      <protection locked="0"/>
    </xf>
    <xf numFmtId="0" fontId="5" fillId="3" borderId="22" xfId="0" applyFont="1" applyFill="1" applyBorder="1" applyAlignment="1" applyProtection="1">
      <alignment horizontal="left" vertical="center" wrapText="1" shrinkToFit="1"/>
      <protection locked="0"/>
    </xf>
    <xf numFmtId="0" fontId="5" fillId="3" borderId="22" xfId="0" applyFont="1" applyFill="1" applyBorder="1" applyAlignment="1" applyProtection="1">
      <alignment horizontal="center" vertical="center" wrapText="1" shrinkToFit="1"/>
      <protection locked="0"/>
    </xf>
    <xf numFmtId="0" fontId="52" fillId="3" borderId="34" xfId="0" applyFont="1" applyFill="1" applyBorder="1" applyAlignment="1" applyProtection="1">
      <alignment horizontal="center" vertical="center" wrapText="1" shrinkToFit="1"/>
      <protection locked="0"/>
    </xf>
    <xf numFmtId="0" fontId="52" fillId="3" borderId="35" xfId="0" applyFont="1" applyFill="1" applyBorder="1" applyAlignment="1" applyProtection="1">
      <alignment horizontal="center" vertical="center" wrapText="1" shrinkToFit="1"/>
      <protection locked="0"/>
    </xf>
    <xf numFmtId="3" fontId="53" fillId="3" borderId="1" xfId="0" applyNumberFormat="1" applyFont="1" applyFill="1" applyBorder="1" applyAlignment="1" applyProtection="1">
      <alignment horizontal="right" vertical="center" wrapText="1" shrinkToFit="1"/>
      <protection locked="0"/>
    </xf>
    <xf numFmtId="3" fontId="6" fillId="3" borderId="22" xfId="0" applyNumberFormat="1" applyFont="1" applyFill="1" applyBorder="1" applyAlignment="1" applyProtection="1">
      <alignment horizontal="right" vertical="center" wrapText="1" shrinkToFit="1"/>
      <protection locked="0"/>
    </xf>
    <xf numFmtId="0" fontId="52" fillId="3" borderId="22" xfId="0" applyFont="1" applyFill="1" applyBorder="1" applyAlignment="1" applyProtection="1">
      <alignment horizontal="left" vertical="center" wrapText="1" shrinkToFit="1"/>
      <protection locked="0"/>
    </xf>
    <xf numFmtId="0" fontId="52" fillId="3" borderId="22" xfId="0" applyFont="1" applyFill="1" applyBorder="1" applyAlignment="1" applyProtection="1">
      <alignment horizontal="center" vertical="center" wrapText="1" shrinkToFit="1"/>
      <protection locked="0"/>
    </xf>
    <xf numFmtId="3" fontId="53" fillId="3" borderId="22" xfId="0" applyNumberFormat="1" applyFont="1" applyFill="1" applyBorder="1" applyAlignment="1" applyProtection="1">
      <alignment horizontal="right" vertical="center" wrapText="1" shrinkToFit="1"/>
      <protection locked="0"/>
    </xf>
    <xf numFmtId="3" fontId="54" fillId="3" borderId="22" xfId="0" applyNumberFormat="1" applyFont="1" applyFill="1" applyBorder="1" applyAlignment="1" applyProtection="1">
      <alignment horizontal="right" vertical="center" wrapText="1" shrinkToFit="1"/>
      <protection locked="0"/>
    </xf>
    <xf numFmtId="0" fontId="12" fillId="2" borderId="36" xfId="0" applyFont="1" applyFill="1" applyBorder="1" applyAlignment="1">
      <alignment horizontal="center" vertical="center" wrapText="1"/>
    </xf>
    <xf numFmtId="164" fontId="12" fillId="2" borderId="36" xfId="1" applyNumberFormat="1" applyFont="1" applyFill="1" applyBorder="1" applyAlignment="1">
      <alignment horizontal="center" vertical="center" wrapText="1"/>
    </xf>
    <xf numFmtId="43" fontId="12" fillId="2" borderId="37" xfId="1" applyFont="1" applyFill="1" applyBorder="1" applyAlignment="1">
      <alignment horizontal="center" vertical="center" wrapText="1"/>
    </xf>
    <xf numFmtId="49" fontId="30" fillId="0" borderId="3" xfId="0" applyNumberFormat="1" applyFont="1" applyBorder="1" applyAlignment="1">
      <alignment horizontal="right"/>
    </xf>
    <xf numFmtId="49" fontId="17" fillId="0" borderId="3" xfId="0" applyNumberFormat="1" applyFont="1" applyBorder="1" applyAlignment="1">
      <alignment horizontal="right"/>
    </xf>
    <xf numFmtId="3" fontId="30" fillId="0" borderId="3" xfId="0" applyNumberFormat="1" applyFont="1" applyBorder="1" applyAlignment="1"/>
    <xf numFmtId="3" fontId="30" fillId="0" borderId="3" xfId="0" applyNumberFormat="1" applyFont="1" applyBorder="1" applyAlignment="1">
      <alignment horizontal="left"/>
    </xf>
    <xf numFmtId="164" fontId="6" fillId="6" borderId="9" xfId="1" applyNumberFormat="1" applyFont="1" applyFill="1" applyBorder="1" applyAlignment="1" applyProtection="1">
      <alignment vertical="center" wrapText="1" shrinkToFit="1"/>
      <protection locked="0"/>
    </xf>
    <xf numFmtId="164" fontId="6" fillId="6" borderId="7" xfId="1" applyNumberFormat="1" applyFont="1" applyFill="1" applyBorder="1" applyAlignment="1" applyProtection="1">
      <alignment vertical="center" wrapText="1" shrinkToFit="1"/>
      <protection locked="0"/>
    </xf>
    <xf numFmtId="49" fontId="5" fillId="2" borderId="0" xfId="0" applyNumberFormat="1" applyFont="1" applyFill="1" applyBorder="1" applyAlignment="1">
      <alignment horizontal="right" vertical="center" wrapText="1"/>
    </xf>
    <xf numFmtId="0" fontId="9" fillId="2" borderId="0" xfId="0" applyFont="1" applyFill="1"/>
    <xf numFmtId="37" fontId="9" fillId="2" borderId="0" xfId="0" applyNumberFormat="1" applyFont="1" applyFill="1"/>
    <xf numFmtId="0" fontId="0" fillId="2" borderId="0" xfId="0" applyFont="1" applyFill="1"/>
    <xf numFmtId="49" fontId="5" fillId="2" borderId="0" xfId="0" applyNumberFormat="1" applyFont="1" applyFill="1" applyBorder="1" applyAlignment="1">
      <alignment horizontal="right" wrapText="1"/>
    </xf>
    <xf numFmtId="3" fontId="5" fillId="2" borderId="0" xfId="0" applyNumberFormat="1" applyFont="1" applyFill="1" applyBorder="1" applyAlignment="1">
      <alignment horizontal="left" wrapText="1"/>
    </xf>
    <xf numFmtId="37" fontId="9" fillId="2" borderId="0" xfId="0" applyNumberFormat="1" applyFont="1" applyFill="1" applyAlignment="1"/>
    <xf numFmtId="49" fontId="34" fillId="2" borderId="18" xfId="0" applyNumberFormat="1" applyFont="1" applyFill="1" applyBorder="1" applyAlignment="1">
      <alignment horizontal="right"/>
    </xf>
    <xf numFmtId="3" fontId="34" fillId="2" borderId="18" xfId="0" applyNumberFormat="1" applyFont="1" applyFill="1" applyBorder="1" applyAlignment="1">
      <alignment horizontal="left"/>
    </xf>
    <xf numFmtId="164" fontId="12" fillId="2" borderId="18" xfId="1" applyNumberFormat="1" applyFont="1" applyFill="1" applyBorder="1" applyAlignment="1">
      <alignment horizontal="right"/>
    </xf>
    <xf numFmtId="164" fontId="13" fillId="2" borderId="0" xfId="1" applyNumberFormat="1" applyFont="1" applyFill="1" applyBorder="1" applyAlignment="1"/>
  </cellXfs>
  <cellStyles count="5">
    <cellStyle name="Comma" xfId="1" builtinId="3"/>
    <cellStyle name="Currency" xfId="3" builtinId="4"/>
    <cellStyle name="Currency 2" xfId="2"/>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topLeftCell="A129" workbookViewId="0">
      <selection activeCell="C135" sqref="C135"/>
    </sheetView>
  </sheetViews>
  <sheetFormatPr defaultColWidth="9" defaultRowHeight="18.75" x14ac:dyDescent="0.3"/>
  <cols>
    <col min="1" max="1" width="10.5703125" style="8" customWidth="1"/>
    <col min="2" max="2" width="32.5703125" style="8" customWidth="1"/>
    <col min="3" max="3" width="46.85546875" style="8" customWidth="1"/>
    <col min="4" max="4" width="9" style="8"/>
    <col min="5" max="5" width="19.5703125" style="8" bestFit="1" customWidth="1"/>
    <col min="6" max="16384" width="9" style="8"/>
  </cols>
  <sheetData>
    <row r="1" spans="1:3" ht="45.75" customHeight="1" x14ac:dyDescent="0.3">
      <c r="A1" s="404" t="s">
        <v>49</v>
      </c>
      <c r="B1" s="405"/>
      <c r="C1" s="405"/>
    </row>
    <row r="2" spans="1:3" x14ac:dyDescent="0.3">
      <c r="A2" s="409" t="s">
        <v>114</v>
      </c>
      <c r="B2" s="409"/>
      <c r="C2" s="9"/>
    </row>
    <row r="3" spans="1:3" x14ac:dyDescent="0.3">
      <c r="A3" s="409" t="s">
        <v>21</v>
      </c>
      <c r="B3" s="409"/>
      <c r="C3" s="9"/>
    </row>
    <row r="4" spans="1:3" x14ac:dyDescent="0.3">
      <c r="A4" s="406" t="s">
        <v>50</v>
      </c>
      <c r="B4" s="406"/>
      <c r="C4" s="406"/>
    </row>
    <row r="5" spans="1:3" x14ac:dyDescent="0.3">
      <c r="A5" s="407" t="s">
        <v>115</v>
      </c>
      <c r="B5" s="407"/>
      <c r="C5" s="407"/>
    </row>
    <row r="6" spans="1:3" x14ac:dyDescent="0.3">
      <c r="A6" s="408" t="s">
        <v>51</v>
      </c>
      <c r="B6" s="408"/>
      <c r="C6" s="408"/>
    </row>
    <row r="7" spans="1:3" x14ac:dyDescent="0.3">
      <c r="A7" s="10"/>
      <c r="B7" s="9"/>
      <c r="C7" s="11" t="s">
        <v>52</v>
      </c>
    </row>
    <row r="8" spans="1:3" ht="32.25" x14ac:dyDescent="0.3">
      <c r="A8" s="12" t="s">
        <v>24</v>
      </c>
      <c r="B8" s="13" t="s">
        <v>20</v>
      </c>
      <c r="C8" s="13" t="s">
        <v>53</v>
      </c>
    </row>
    <row r="9" spans="1:3" x14ac:dyDescent="0.3">
      <c r="A9" s="14">
        <v>1</v>
      </c>
      <c r="B9" s="15">
        <v>2</v>
      </c>
      <c r="C9" s="15">
        <v>3</v>
      </c>
    </row>
    <row r="10" spans="1:3" ht="34.5" customHeight="1" x14ac:dyDescent="0.3">
      <c r="A10" s="16" t="s">
        <v>54</v>
      </c>
      <c r="B10" s="17" t="s">
        <v>55</v>
      </c>
      <c r="C10" s="18">
        <f>C11</f>
        <v>394200000</v>
      </c>
    </row>
    <row r="11" spans="1:3" ht="20.100000000000001" customHeight="1" x14ac:dyDescent="0.3">
      <c r="A11" s="16" t="s">
        <v>26</v>
      </c>
      <c r="B11" s="17" t="s">
        <v>56</v>
      </c>
      <c r="C11" s="2">
        <f>SUM(C12:C14)</f>
        <v>394200000</v>
      </c>
    </row>
    <row r="12" spans="1:3" ht="20.100000000000001" customHeight="1" x14ac:dyDescent="0.3">
      <c r="A12" s="4"/>
      <c r="B12" s="7" t="s">
        <v>57</v>
      </c>
      <c r="C12" s="2">
        <v>378000000</v>
      </c>
    </row>
    <row r="13" spans="1:3" ht="20.100000000000001" customHeight="1" x14ac:dyDescent="0.3">
      <c r="A13" s="4"/>
      <c r="B13" s="7" t="s">
        <v>58</v>
      </c>
      <c r="C13" s="2">
        <v>5000000</v>
      </c>
    </row>
    <row r="14" spans="1:3" ht="20.100000000000001" customHeight="1" x14ac:dyDescent="0.3">
      <c r="A14" s="4"/>
      <c r="B14" s="7" t="s">
        <v>59</v>
      </c>
      <c r="C14" s="2">
        <v>11200000</v>
      </c>
    </row>
    <row r="15" spans="1:3" ht="20.100000000000001" customHeight="1" x14ac:dyDescent="0.3">
      <c r="A15" s="19">
        <v>2</v>
      </c>
      <c r="B15" s="20" t="s">
        <v>60</v>
      </c>
      <c r="C15" s="3"/>
    </row>
    <row r="16" spans="1:3" ht="20.100000000000001" customHeight="1" x14ac:dyDescent="0.3">
      <c r="A16" s="16" t="s">
        <v>61</v>
      </c>
      <c r="B16" s="17" t="s">
        <v>62</v>
      </c>
      <c r="C16" s="3">
        <f>C17</f>
        <v>393080000</v>
      </c>
    </row>
    <row r="17" spans="1:5" ht="37.5" customHeight="1" x14ac:dyDescent="0.3">
      <c r="A17" s="21">
        <v>1</v>
      </c>
      <c r="B17" s="22" t="s">
        <v>30</v>
      </c>
      <c r="C17" s="2">
        <f>C18+C19+C20</f>
        <v>393080000</v>
      </c>
    </row>
    <row r="18" spans="1:5" ht="20.100000000000001" customHeight="1" x14ac:dyDescent="0.3">
      <c r="A18" s="4" t="s">
        <v>63</v>
      </c>
      <c r="B18" s="7" t="s">
        <v>57</v>
      </c>
      <c r="C18" s="2">
        <v>378000000</v>
      </c>
      <c r="E18" s="33"/>
    </row>
    <row r="19" spans="1:5" ht="20.100000000000001" customHeight="1" x14ac:dyDescent="0.3">
      <c r="A19" s="4" t="s">
        <v>64</v>
      </c>
      <c r="B19" s="7" t="s">
        <v>58</v>
      </c>
      <c r="C19" s="2">
        <v>5000000</v>
      </c>
    </row>
    <row r="20" spans="1:5" ht="20.100000000000001" customHeight="1" x14ac:dyDescent="0.3">
      <c r="A20" s="4" t="s">
        <v>65</v>
      </c>
      <c r="B20" s="7" t="s">
        <v>59</v>
      </c>
      <c r="C20" s="2">
        <f>C14-C29</f>
        <v>10080000</v>
      </c>
    </row>
    <row r="21" spans="1:5" ht="20.100000000000001" customHeight="1" x14ac:dyDescent="0.3">
      <c r="A21" s="21">
        <v>2</v>
      </c>
      <c r="B21" s="22" t="s">
        <v>28</v>
      </c>
      <c r="C21" s="2"/>
    </row>
    <row r="22" spans="1:5" ht="20.100000000000001" customHeight="1" x14ac:dyDescent="0.3">
      <c r="A22" s="4" t="s">
        <v>63</v>
      </c>
      <c r="B22" s="23" t="s">
        <v>66</v>
      </c>
      <c r="C22" s="2"/>
    </row>
    <row r="23" spans="1:5" ht="20.100000000000001" customHeight="1" x14ac:dyDescent="0.3">
      <c r="A23" s="4" t="s">
        <v>64</v>
      </c>
      <c r="B23" s="23" t="s">
        <v>67</v>
      </c>
      <c r="C23" s="2"/>
    </row>
    <row r="24" spans="1:5" ht="31.5" customHeight="1" x14ac:dyDescent="0.3">
      <c r="A24" s="16" t="s">
        <v>68</v>
      </c>
      <c r="B24" s="17" t="s">
        <v>69</v>
      </c>
      <c r="C24" s="3">
        <f>C28</f>
        <v>1120000</v>
      </c>
    </row>
    <row r="25" spans="1:5" ht="20.100000000000001" customHeight="1" x14ac:dyDescent="0.3">
      <c r="A25" s="21">
        <v>1</v>
      </c>
      <c r="B25" s="22" t="s">
        <v>70</v>
      </c>
      <c r="C25" s="2"/>
      <c r="E25" s="33"/>
    </row>
    <row r="26" spans="1:5" ht="20.100000000000001" customHeight="1" x14ac:dyDescent="0.3">
      <c r="A26" s="16"/>
      <c r="B26" s="23" t="s">
        <v>71</v>
      </c>
      <c r="C26" s="2"/>
    </row>
    <row r="27" spans="1:5" ht="20.100000000000001" customHeight="1" x14ac:dyDescent="0.3">
      <c r="A27" s="16"/>
      <c r="B27" s="23" t="s">
        <v>71</v>
      </c>
      <c r="C27" s="2"/>
    </row>
    <row r="28" spans="1:5" ht="20.100000000000001" customHeight="1" x14ac:dyDescent="0.3">
      <c r="A28" s="21">
        <v>2</v>
      </c>
      <c r="B28" s="23" t="s">
        <v>60</v>
      </c>
      <c r="C28" s="2">
        <f>C29</f>
        <v>1120000</v>
      </c>
    </row>
    <row r="29" spans="1:5" ht="20.100000000000001" customHeight="1" x14ac:dyDescent="0.3">
      <c r="A29" s="16"/>
      <c r="B29" s="23" t="s">
        <v>72</v>
      </c>
      <c r="C29" s="2">
        <f>C14*10%</f>
        <v>1120000</v>
      </c>
    </row>
    <row r="30" spans="1:5" ht="20.100000000000001" customHeight="1" x14ac:dyDescent="0.3">
      <c r="A30" s="4"/>
      <c r="B30" s="23" t="s">
        <v>73</v>
      </c>
      <c r="C30" s="2"/>
    </row>
    <row r="31" spans="1:5" ht="20.100000000000001" customHeight="1" x14ac:dyDescent="0.3">
      <c r="A31" s="16" t="s">
        <v>74</v>
      </c>
      <c r="B31" s="17" t="s">
        <v>75</v>
      </c>
      <c r="C31" s="24">
        <f>C32</f>
        <v>10756669000</v>
      </c>
    </row>
    <row r="32" spans="1:5" ht="20.100000000000001" customHeight="1" x14ac:dyDescent="0.3">
      <c r="A32" s="16" t="s">
        <v>26</v>
      </c>
      <c r="B32" s="17" t="s">
        <v>27</v>
      </c>
      <c r="C32" s="24">
        <f>C43</f>
        <v>10756669000</v>
      </c>
    </row>
    <row r="33" spans="1:3" ht="20.100000000000001" customHeight="1" x14ac:dyDescent="0.3">
      <c r="A33" s="16">
        <v>1</v>
      </c>
      <c r="B33" s="17" t="s">
        <v>28</v>
      </c>
      <c r="C33" s="25"/>
    </row>
    <row r="34" spans="1:3" ht="20.100000000000001" customHeight="1" x14ac:dyDescent="0.3">
      <c r="A34" s="4" t="s">
        <v>76</v>
      </c>
      <c r="B34" s="23" t="s">
        <v>66</v>
      </c>
      <c r="C34" s="25"/>
    </row>
    <row r="35" spans="1:3" ht="32.25" customHeight="1" x14ac:dyDescent="0.3">
      <c r="A35" s="4" t="s">
        <v>77</v>
      </c>
      <c r="B35" s="23" t="s">
        <v>67</v>
      </c>
      <c r="C35" s="25"/>
    </row>
    <row r="36" spans="1:3" ht="33" customHeight="1" x14ac:dyDescent="0.3">
      <c r="A36" s="26">
        <v>2</v>
      </c>
      <c r="B36" s="17" t="s">
        <v>29</v>
      </c>
      <c r="C36" s="25"/>
    </row>
    <row r="37" spans="1:3" ht="30" customHeight="1" x14ac:dyDescent="0.3">
      <c r="A37" s="6" t="s">
        <v>78</v>
      </c>
      <c r="B37" s="23" t="s">
        <v>79</v>
      </c>
      <c r="C37" s="25"/>
    </row>
    <row r="38" spans="1:3" ht="30" customHeight="1" x14ac:dyDescent="0.3">
      <c r="A38" s="27"/>
      <c r="B38" s="28" t="s">
        <v>80</v>
      </c>
      <c r="C38" s="25"/>
    </row>
    <row r="39" spans="1:3" ht="30" customHeight="1" x14ac:dyDescent="0.3">
      <c r="A39" s="27"/>
      <c r="B39" s="28" t="s">
        <v>81</v>
      </c>
      <c r="C39" s="25"/>
    </row>
    <row r="40" spans="1:3" ht="30" customHeight="1" x14ac:dyDescent="0.3">
      <c r="A40" s="27"/>
      <c r="B40" s="28" t="s">
        <v>82</v>
      </c>
      <c r="C40" s="25"/>
    </row>
    <row r="41" spans="1:3" ht="30" customHeight="1" x14ac:dyDescent="0.3">
      <c r="A41" s="6" t="s">
        <v>83</v>
      </c>
      <c r="B41" s="23" t="s">
        <v>84</v>
      </c>
      <c r="C41" s="25"/>
    </row>
    <row r="42" spans="1:3" ht="30" customHeight="1" x14ac:dyDescent="0.3">
      <c r="A42" s="6" t="s">
        <v>85</v>
      </c>
      <c r="B42" s="23" t="s">
        <v>48</v>
      </c>
      <c r="C42" s="25"/>
    </row>
    <row r="43" spans="1:3" ht="30" customHeight="1" x14ac:dyDescent="0.3">
      <c r="A43" s="16">
        <v>3</v>
      </c>
      <c r="B43" s="17" t="s">
        <v>30</v>
      </c>
      <c r="C43" s="25">
        <f>C44+C45</f>
        <v>10756669000</v>
      </c>
    </row>
    <row r="44" spans="1:3" ht="30" customHeight="1" x14ac:dyDescent="0.3">
      <c r="A44" s="4" t="s">
        <v>31</v>
      </c>
      <c r="B44" s="23" t="s">
        <v>86</v>
      </c>
      <c r="C44" s="25">
        <v>10285429000</v>
      </c>
    </row>
    <row r="45" spans="1:3" ht="36.75" customHeight="1" x14ac:dyDescent="0.3">
      <c r="A45" s="4" t="s">
        <v>47</v>
      </c>
      <c r="B45" s="23" t="s">
        <v>48</v>
      </c>
      <c r="C45" s="25">
        <v>471240000</v>
      </c>
    </row>
    <row r="46" spans="1:3" ht="30" hidden="1" customHeight="1" x14ac:dyDescent="0.3">
      <c r="A46" s="16">
        <v>4</v>
      </c>
      <c r="B46" s="17" t="s">
        <v>87</v>
      </c>
      <c r="C46" s="29"/>
    </row>
    <row r="47" spans="1:3" ht="30" hidden="1" customHeight="1" x14ac:dyDescent="0.3">
      <c r="A47" s="4" t="s">
        <v>88</v>
      </c>
      <c r="B47" s="23" t="s">
        <v>86</v>
      </c>
      <c r="C47" s="29"/>
    </row>
    <row r="48" spans="1:3" ht="30" hidden="1" customHeight="1" x14ac:dyDescent="0.3">
      <c r="A48" s="4" t="s">
        <v>89</v>
      </c>
      <c r="B48" s="23" t="s">
        <v>48</v>
      </c>
      <c r="C48" s="29"/>
    </row>
    <row r="49" spans="1:3" ht="30" hidden="1" customHeight="1" x14ac:dyDescent="0.3">
      <c r="A49" s="16">
        <v>5</v>
      </c>
      <c r="B49" s="17" t="s">
        <v>90</v>
      </c>
      <c r="C49" s="29"/>
    </row>
    <row r="50" spans="1:3" ht="30" hidden="1" customHeight="1" x14ac:dyDescent="0.3">
      <c r="A50" s="4" t="s">
        <v>91</v>
      </c>
      <c r="B50" s="23" t="s">
        <v>86</v>
      </c>
      <c r="C50" s="29"/>
    </row>
    <row r="51" spans="1:3" ht="30" hidden="1" customHeight="1" x14ac:dyDescent="0.3">
      <c r="A51" s="4" t="s">
        <v>92</v>
      </c>
      <c r="B51" s="23" t="s">
        <v>48</v>
      </c>
      <c r="C51" s="29"/>
    </row>
    <row r="52" spans="1:3" ht="30" hidden="1" customHeight="1" x14ac:dyDescent="0.3">
      <c r="A52" s="16">
        <v>6</v>
      </c>
      <c r="B52" s="17" t="s">
        <v>93</v>
      </c>
      <c r="C52" s="29"/>
    </row>
    <row r="53" spans="1:3" ht="30" hidden="1" customHeight="1" x14ac:dyDescent="0.3">
      <c r="A53" s="4" t="s">
        <v>94</v>
      </c>
      <c r="B53" s="23" t="s">
        <v>86</v>
      </c>
      <c r="C53" s="29"/>
    </row>
    <row r="54" spans="1:3" ht="30" hidden="1" customHeight="1" x14ac:dyDescent="0.3">
      <c r="A54" s="4" t="s">
        <v>95</v>
      </c>
      <c r="B54" s="23" t="s">
        <v>48</v>
      </c>
      <c r="C54" s="29"/>
    </row>
    <row r="55" spans="1:3" ht="30" hidden="1" customHeight="1" x14ac:dyDescent="0.3">
      <c r="A55" s="16">
        <v>7</v>
      </c>
      <c r="B55" s="17" t="s">
        <v>96</v>
      </c>
      <c r="C55" s="29"/>
    </row>
    <row r="56" spans="1:3" ht="30" hidden="1" customHeight="1" x14ac:dyDescent="0.3">
      <c r="A56" s="4" t="s">
        <v>97</v>
      </c>
      <c r="B56" s="23" t="s">
        <v>86</v>
      </c>
      <c r="C56" s="29"/>
    </row>
    <row r="57" spans="1:3" ht="30" hidden="1" customHeight="1" x14ac:dyDescent="0.3">
      <c r="A57" s="4" t="s">
        <v>98</v>
      </c>
      <c r="B57" s="23" t="s">
        <v>48</v>
      </c>
      <c r="C57" s="29"/>
    </row>
    <row r="58" spans="1:3" ht="30" hidden="1" customHeight="1" x14ac:dyDescent="0.3">
      <c r="A58" s="16">
        <v>8</v>
      </c>
      <c r="B58" s="17" t="s">
        <v>99</v>
      </c>
      <c r="C58" s="29"/>
    </row>
    <row r="59" spans="1:3" ht="30" hidden="1" customHeight="1" x14ac:dyDescent="0.3">
      <c r="A59" s="4" t="s">
        <v>100</v>
      </c>
      <c r="B59" s="23" t="s">
        <v>86</v>
      </c>
      <c r="C59" s="29"/>
    </row>
    <row r="60" spans="1:3" ht="30" hidden="1" customHeight="1" x14ac:dyDescent="0.3">
      <c r="A60" s="4" t="s">
        <v>101</v>
      </c>
      <c r="B60" s="23" t="s">
        <v>48</v>
      </c>
      <c r="C60" s="29"/>
    </row>
    <row r="61" spans="1:3" ht="30" hidden="1" customHeight="1" x14ac:dyDescent="0.3">
      <c r="A61" s="16">
        <v>9</v>
      </c>
      <c r="B61" s="17" t="s">
        <v>102</v>
      </c>
      <c r="C61" s="29"/>
    </row>
    <row r="62" spans="1:3" ht="30" hidden="1" customHeight="1" x14ac:dyDescent="0.3">
      <c r="A62" s="4" t="s">
        <v>103</v>
      </c>
      <c r="B62" s="23" t="s">
        <v>86</v>
      </c>
      <c r="C62" s="29"/>
    </row>
    <row r="63" spans="1:3" ht="30" hidden="1" customHeight="1" x14ac:dyDescent="0.3">
      <c r="A63" s="4" t="s">
        <v>104</v>
      </c>
      <c r="B63" s="23" t="s">
        <v>48</v>
      </c>
      <c r="C63" s="29"/>
    </row>
    <row r="64" spans="1:3" ht="30" hidden="1" customHeight="1" x14ac:dyDescent="0.3">
      <c r="A64" s="16">
        <v>10</v>
      </c>
      <c r="B64" s="17" t="s">
        <v>105</v>
      </c>
      <c r="C64" s="29"/>
    </row>
    <row r="65" spans="1:3" ht="30" hidden="1" customHeight="1" x14ac:dyDescent="0.3">
      <c r="A65" s="4" t="s">
        <v>106</v>
      </c>
      <c r="B65" s="23" t="s">
        <v>86</v>
      </c>
      <c r="C65" s="29"/>
    </row>
    <row r="66" spans="1:3" ht="30" hidden="1" customHeight="1" x14ac:dyDescent="0.3">
      <c r="A66" s="4" t="s">
        <v>107</v>
      </c>
      <c r="B66" s="23" t="s">
        <v>48</v>
      </c>
      <c r="C66" s="29"/>
    </row>
    <row r="67" spans="1:3" ht="30" hidden="1" customHeight="1" x14ac:dyDescent="0.3">
      <c r="A67" s="16" t="s">
        <v>61</v>
      </c>
      <c r="B67" s="17" t="s">
        <v>108</v>
      </c>
      <c r="C67" s="29"/>
    </row>
    <row r="68" spans="1:3" ht="30" hidden="1" customHeight="1" x14ac:dyDescent="0.3">
      <c r="A68" s="16">
        <v>1</v>
      </c>
      <c r="B68" s="17" t="s">
        <v>28</v>
      </c>
      <c r="C68" s="29"/>
    </row>
    <row r="69" spans="1:3" ht="30" hidden="1" customHeight="1" x14ac:dyDescent="0.3">
      <c r="A69" s="4" t="s">
        <v>76</v>
      </c>
      <c r="B69" s="23" t="s">
        <v>109</v>
      </c>
      <c r="C69" s="29"/>
    </row>
    <row r="70" spans="1:3" ht="30" hidden="1" customHeight="1" x14ac:dyDescent="0.3">
      <c r="A70" s="4" t="s">
        <v>77</v>
      </c>
      <c r="B70" s="23" t="s">
        <v>110</v>
      </c>
      <c r="C70" s="29"/>
    </row>
    <row r="71" spans="1:3" ht="30" hidden="1" customHeight="1" x14ac:dyDescent="0.3">
      <c r="A71" s="26">
        <v>2</v>
      </c>
      <c r="B71" s="17" t="s">
        <v>29</v>
      </c>
      <c r="C71" s="29"/>
    </row>
    <row r="72" spans="1:3" ht="30" hidden="1" customHeight="1" x14ac:dyDescent="0.3">
      <c r="A72" s="4" t="s">
        <v>78</v>
      </c>
      <c r="B72" s="23" t="s">
        <v>109</v>
      </c>
      <c r="C72" s="29"/>
    </row>
    <row r="73" spans="1:3" ht="30" hidden="1" customHeight="1" x14ac:dyDescent="0.3">
      <c r="A73" s="4" t="s">
        <v>83</v>
      </c>
      <c r="B73" s="23" t="s">
        <v>110</v>
      </c>
      <c r="C73" s="29"/>
    </row>
    <row r="74" spans="1:3" ht="30" hidden="1" customHeight="1" x14ac:dyDescent="0.3">
      <c r="A74" s="16">
        <v>3</v>
      </c>
      <c r="B74" s="17" t="s">
        <v>30</v>
      </c>
      <c r="C74" s="29"/>
    </row>
    <row r="75" spans="1:3" ht="30" hidden="1" customHeight="1" x14ac:dyDescent="0.3">
      <c r="A75" s="4" t="s">
        <v>31</v>
      </c>
      <c r="B75" s="23" t="s">
        <v>109</v>
      </c>
      <c r="C75" s="29"/>
    </row>
    <row r="76" spans="1:3" ht="30" hidden="1" customHeight="1" x14ac:dyDescent="0.3">
      <c r="A76" s="4" t="s">
        <v>47</v>
      </c>
      <c r="B76" s="23" t="s">
        <v>110</v>
      </c>
      <c r="C76" s="29"/>
    </row>
    <row r="77" spans="1:3" ht="30" hidden="1" customHeight="1" x14ac:dyDescent="0.3">
      <c r="A77" s="16">
        <v>4</v>
      </c>
      <c r="B77" s="17" t="s">
        <v>87</v>
      </c>
      <c r="C77" s="29"/>
    </row>
    <row r="78" spans="1:3" ht="30" hidden="1" customHeight="1" x14ac:dyDescent="0.3">
      <c r="A78" s="4" t="s">
        <v>88</v>
      </c>
      <c r="B78" s="23" t="s">
        <v>109</v>
      </c>
      <c r="C78" s="29"/>
    </row>
    <row r="79" spans="1:3" ht="30" hidden="1" customHeight="1" x14ac:dyDescent="0.3">
      <c r="A79" s="4" t="s">
        <v>89</v>
      </c>
      <c r="B79" s="23" t="s">
        <v>110</v>
      </c>
      <c r="C79" s="29"/>
    </row>
    <row r="80" spans="1:3" ht="30" hidden="1" customHeight="1" x14ac:dyDescent="0.3">
      <c r="A80" s="16">
        <v>5</v>
      </c>
      <c r="B80" s="17" t="s">
        <v>90</v>
      </c>
      <c r="C80" s="29"/>
    </row>
    <row r="81" spans="1:3" ht="30" hidden="1" customHeight="1" x14ac:dyDescent="0.3">
      <c r="A81" s="4" t="s">
        <v>91</v>
      </c>
      <c r="B81" s="23" t="s">
        <v>109</v>
      </c>
      <c r="C81" s="29"/>
    </row>
    <row r="82" spans="1:3" ht="30" hidden="1" customHeight="1" x14ac:dyDescent="0.3">
      <c r="A82" s="4" t="s">
        <v>83</v>
      </c>
      <c r="B82" s="23" t="s">
        <v>110</v>
      </c>
      <c r="C82" s="29"/>
    </row>
    <row r="83" spans="1:3" ht="30" hidden="1" customHeight="1" x14ac:dyDescent="0.3">
      <c r="A83" s="16">
        <v>6</v>
      </c>
      <c r="B83" s="17" t="s">
        <v>93</v>
      </c>
      <c r="C83" s="29"/>
    </row>
    <row r="84" spans="1:3" ht="30" hidden="1" customHeight="1" x14ac:dyDescent="0.3">
      <c r="A84" s="4" t="s">
        <v>94</v>
      </c>
      <c r="B84" s="23" t="s">
        <v>109</v>
      </c>
      <c r="C84" s="29"/>
    </row>
    <row r="85" spans="1:3" ht="30" hidden="1" customHeight="1" x14ac:dyDescent="0.3">
      <c r="A85" s="4" t="s">
        <v>95</v>
      </c>
      <c r="B85" s="23" t="s">
        <v>110</v>
      </c>
      <c r="C85" s="29"/>
    </row>
    <row r="86" spans="1:3" ht="30" hidden="1" customHeight="1" x14ac:dyDescent="0.3">
      <c r="A86" s="16">
        <v>7</v>
      </c>
      <c r="B86" s="17" t="s">
        <v>96</v>
      </c>
      <c r="C86" s="29"/>
    </row>
    <row r="87" spans="1:3" ht="30" hidden="1" customHeight="1" x14ac:dyDescent="0.3">
      <c r="A87" s="4" t="s">
        <v>97</v>
      </c>
      <c r="B87" s="23" t="s">
        <v>109</v>
      </c>
      <c r="C87" s="29"/>
    </row>
    <row r="88" spans="1:3" ht="30" hidden="1" customHeight="1" x14ac:dyDescent="0.3">
      <c r="A88" s="4" t="s">
        <v>98</v>
      </c>
      <c r="B88" s="23" t="s">
        <v>110</v>
      </c>
      <c r="C88" s="29"/>
    </row>
    <row r="89" spans="1:3" ht="30" hidden="1" customHeight="1" x14ac:dyDescent="0.3">
      <c r="A89" s="16">
        <v>8</v>
      </c>
      <c r="B89" s="17" t="s">
        <v>99</v>
      </c>
      <c r="C89" s="29"/>
    </row>
    <row r="90" spans="1:3" ht="30" hidden="1" customHeight="1" x14ac:dyDescent="0.3">
      <c r="A90" s="4" t="s">
        <v>100</v>
      </c>
      <c r="B90" s="23" t="s">
        <v>109</v>
      </c>
      <c r="C90" s="29"/>
    </row>
    <row r="91" spans="1:3" ht="30" hidden="1" customHeight="1" x14ac:dyDescent="0.3">
      <c r="A91" s="4" t="s">
        <v>101</v>
      </c>
      <c r="B91" s="23" t="s">
        <v>110</v>
      </c>
      <c r="C91" s="29"/>
    </row>
    <row r="92" spans="1:3" ht="30" hidden="1" customHeight="1" x14ac:dyDescent="0.3">
      <c r="A92" s="16">
        <v>9</v>
      </c>
      <c r="B92" s="17" t="s">
        <v>102</v>
      </c>
      <c r="C92" s="29"/>
    </row>
    <row r="93" spans="1:3" ht="30" hidden="1" customHeight="1" x14ac:dyDescent="0.3">
      <c r="A93" s="4" t="s">
        <v>103</v>
      </c>
      <c r="B93" s="23" t="s">
        <v>109</v>
      </c>
      <c r="C93" s="29"/>
    </row>
    <row r="94" spans="1:3" ht="30" hidden="1" customHeight="1" x14ac:dyDescent="0.3">
      <c r="A94" s="4" t="s">
        <v>104</v>
      </c>
      <c r="B94" s="23" t="s">
        <v>110</v>
      </c>
      <c r="C94" s="29"/>
    </row>
    <row r="95" spans="1:3" ht="30" hidden="1" customHeight="1" x14ac:dyDescent="0.3">
      <c r="A95" s="16">
        <v>10</v>
      </c>
      <c r="B95" s="17" t="s">
        <v>105</v>
      </c>
      <c r="C95" s="29"/>
    </row>
    <row r="96" spans="1:3" ht="30" hidden="1" customHeight="1" x14ac:dyDescent="0.3">
      <c r="A96" s="4" t="s">
        <v>106</v>
      </c>
      <c r="B96" s="23" t="s">
        <v>109</v>
      </c>
      <c r="C96" s="29"/>
    </row>
    <row r="97" spans="1:3" ht="30" hidden="1" customHeight="1" x14ac:dyDescent="0.3">
      <c r="A97" s="4" t="s">
        <v>107</v>
      </c>
      <c r="B97" s="23" t="s">
        <v>110</v>
      </c>
      <c r="C97" s="29"/>
    </row>
    <row r="98" spans="1:3" ht="30" hidden="1" customHeight="1" x14ac:dyDescent="0.3">
      <c r="A98" s="16" t="s">
        <v>68</v>
      </c>
      <c r="B98" s="17" t="s">
        <v>111</v>
      </c>
      <c r="C98" s="29"/>
    </row>
    <row r="99" spans="1:3" ht="30" hidden="1" customHeight="1" x14ac:dyDescent="0.3">
      <c r="A99" s="16">
        <v>1</v>
      </c>
      <c r="B99" s="17" t="s">
        <v>28</v>
      </c>
      <c r="C99" s="29"/>
    </row>
    <row r="100" spans="1:3" ht="30" hidden="1" customHeight="1" x14ac:dyDescent="0.3">
      <c r="A100" s="4" t="s">
        <v>76</v>
      </c>
      <c r="B100" s="23" t="s">
        <v>109</v>
      </c>
      <c r="C100" s="29"/>
    </row>
    <row r="101" spans="1:3" ht="30" hidden="1" customHeight="1" x14ac:dyDescent="0.3">
      <c r="A101" s="4" t="s">
        <v>77</v>
      </c>
      <c r="B101" s="23" t="s">
        <v>110</v>
      </c>
      <c r="C101" s="29"/>
    </row>
    <row r="102" spans="1:3" ht="30" hidden="1" customHeight="1" x14ac:dyDescent="0.3">
      <c r="A102" s="26">
        <v>2</v>
      </c>
      <c r="B102" s="17" t="s">
        <v>29</v>
      </c>
      <c r="C102" s="29"/>
    </row>
    <row r="103" spans="1:3" ht="30" hidden="1" customHeight="1" x14ac:dyDescent="0.3">
      <c r="A103" s="4" t="s">
        <v>78</v>
      </c>
      <c r="B103" s="23" t="s">
        <v>109</v>
      </c>
      <c r="C103" s="29"/>
    </row>
    <row r="104" spans="1:3" ht="30" hidden="1" customHeight="1" x14ac:dyDescent="0.3">
      <c r="A104" s="4" t="s">
        <v>83</v>
      </c>
      <c r="B104" s="23" t="s">
        <v>110</v>
      </c>
      <c r="C104" s="29"/>
    </row>
    <row r="105" spans="1:3" ht="30" hidden="1" customHeight="1" x14ac:dyDescent="0.3">
      <c r="A105" s="16">
        <v>3</v>
      </c>
      <c r="B105" s="17" t="s">
        <v>30</v>
      </c>
      <c r="C105" s="29"/>
    </row>
    <row r="106" spans="1:3" ht="30" hidden="1" customHeight="1" x14ac:dyDescent="0.3">
      <c r="A106" s="4" t="s">
        <v>31</v>
      </c>
      <c r="B106" s="23" t="s">
        <v>109</v>
      </c>
      <c r="C106" s="29"/>
    </row>
    <row r="107" spans="1:3" ht="30" hidden="1" customHeight="1" x14ac:dyDescent="0.3">
      <c r="A107" s="4" t="s">
        <v>47</v>
      </c>
      <c r="B107" s="23" t="s">
        <v>110</v>
      </c>
      <c r="C107" s="29"/>
    </row>
    <row r="108" spans="1:3" ht="30" hidden="1" customHeight="1" x14ac:dyDescent="0.3">
      <c r="A108" s="16">
        <v>4</v>
      </c>
      <c r="B108" s="17" t="s">
        <v>87</v>
      </c>
      <c r="C108" s="29"/>
    </row>
    <row r="109" spans="1:3" ht="30" hidden="1" customHeight="1" x14ac:dyDescent="0.3">
      <c r="A109" s="4" t="s">
        <v>88</v>
      </c>
      <c r="B109" s="23" t="s">
        <v>109</v>
      </c>
      <c r="C109" s="29"/>
    </row>
    <row r="110" spans="1:3" ht="30" hidden="1" customHeight="1" x14ac:dyDescent="0.3">
      <c r="A110" s="4" t="s">
        <v>89</v>
      </c>
      <c r="B110" s="23" t="s">
        <v>110</v>
      </c>
      <c r="C110" s="29"/>
    </row>
    <row r="111" spans="1:3" ht="30" hidden="1" customHeight="1" x14ac:dyDescent="0.3">
      <c r="A111" s="16">
        <v>5</v>
      </c>
      <c r="B111" s="17" t="s">
        <v>90</v>
      </c>
      <c r="C111" s="29"/>
    </row>
    <row r="112" spans="1:3" ht="23.1" hidden="1" customHeight="1" x14ac:dyDescent="0.3">
      <c r="A112" s="4" t="s">
        <v>91</v>
      </c>
      <c r="B112" s="23" t="s">
        <v>109</v>
      </c>
      <c r="C112" s="29"/>
    </row>
    <row r="113" spans="1:3" ht="23.1" hidden="1" customHeight="1" x14ac:dyDescent="0.3">
      <c r="A113" s="4" t="s">
        <v>83</v>
      </c>
      <c r="B113" s="23" t="s">
        <v>110</v>
      </c>
      <c r="C113" s="29"/>
    </row>
    <row r="114" spans="1:3" ht="23.1" hidden="1" customHeight="1" x14ac:dyDescent="0.3">
      <c r="A114" s="16">
        <v>6</v>
      </c>
      <c r="B114" s="17" t="s">
        <v>93</v>
      </c>
      <c r="C114" s="29"/>
    </row>
    <row r="115" spans="1:3" ht="23.1" hidden="1" customHeight="1" x14ac:dyDescent="0.3">
      <c r="A115" s="4" t="s">
        <v>94</v>
      </c>
      <c r="B115" s="23" t="s">
        <v>109</v>
      </c>
      <c r="C115" s="29"/>
    </row>
    <row r="116" spans="1:3" ht="23.1" hidden="1" customHeight="1" x14ac:dyDescent="0.3">
      <c r="A116" s="4" t="s">
        <v>95</v>
      </c>
      <c r="B116" s="23" t="s">
        <v>110</v>
      </c>
      <c r="C116" s="29"/>
    </row>
    <row r="117" spans="1:3" ht="23.1" hidden="1" customHeight="1" x14ac:dyDescent="0.3">
      <c r="A117" s="16">
        <v>7</v>
      </c>
      <c r="B117" s="17" t="s">
        <v>96</v>
      </c>
      <c r="C117" s="29"/>
    </row>
    <row r="118" spans="1:3" ht="23.1" hidden="1" customHeight="1" x14ac:dyDescent="0.3">
      <c r="A118" s="4" t="s">
        <v>97</v>
      </c>
      <c r="B118" s="23" t="s">
        <v>109</v>
      </c>
      <c r="C118" s="29"/>
    </row>
    <row r="119" spans="1:3" ht="23.1" hidden="1" customHeight="1" x14ac:dyDescent="0.3">
      <c r="A119" s="4" t="s">
        <v>98</v>
      </c>
      <c r="B119" s="23" t="s">
        <v>110</v>
      </c>
      <c r="C119" s="29"/>
    </row>
    <row r="120" spans="1:3" ht="23.1" hidden="1" customHeight="1" x14ac:dyDescent="0.3">
      <c r="A120" s="16">
        <v>8</v>
      </c>
      <c r="B120" s="17" t="s">
        <v>99</v>
      </c>
      <c r="C120" s="29"/>
    </row>
    <row r="121" spans="1:3" ht="23.1" hidden="1" customHeight="1" x14ac:dyDescent="0.3">
      <c r="A121" s="4" t="s">
        <v>100</v>
      </c>
      <c r="B121" s="23" t="s">
        <v>109</v>
      </c>
      <c r="C121" s="29"/>
    </row>
    <row r="122" spans="1:3" ht="23.1" hidden="1" customHeight="1" x14ac:dyDescent="0.3">
      <c r="A122" s="4" t="s">
        <v>101</v>
      </c>
      <c r="B122" s="23" t="s">
        <v>110</v>
      </c>
      <c r="C122" s="29"/>
    </row>
    <row r="123" spans="1:3" ht="23.1" hidden="1" customHeight="1" x14ac:dyDescent="0.3">
      <c r="A123" s="16">
        <v>9</v>
      </c>
      <c r="B123" s="17" t="s">
        <v>102</v>
      </c>
      <c r="C123" s="29"/>
    </row>
    <row r="124" spans="1:3" ht="23.1" hidden="1" customHeight="1" x14ac:dyDescent="0.3">
      <c r="A124" s="4" t="s">
        <v>103</v>
      </c>
      <c r="B124" s="23" t="s">
        <v>109</v>
      </c>
      <c r="C124" s="29"/>
    </row>
    <row r="125" spans="1:3" ht="23.1" hidden="1" customHeight="1" x14ac:dyDescent="0.3">
      <c r="A125" s="4" t="s">
        <v>104</v>
      </c>
      <c r="B125" s="23" t="s">
        <v>110</v>
      </c>
      <c r="C125" s="29"/>
    </row>
    <row r="126" spans="1:3" ht="23.1" hidden="1" customHeight="1" x14ac:dyDescent="0.3">
      <c r="A126" s="16">
        <v>10</v>
      </c>
      <c r="B126" s="17" t="s">
        <v>105</v>
      </c>
      <c r="C126" s="29"/>
    </row>
    <row r="127" spans="1:3" ht="23.1" hidden="1" customHeight="1" x14ac:dyDescent="0.3">
      <c r="A127" s="4" t="s">
        <v>106</v>
      </c>
      <c r="B127" s="23" t="s">
        <v>109</v>
      </c>
      <c r="C127" s="29"/>
    </row>
    <row r="128" spans="1:3" ht="23.1" hidden="1" customHeight="1" x14ac:dyDescent="0.3">
      <c r="A128" s="4" t="s">
        <v>107</v>
      </c>
      <c r="B128" s="23" t="s">
        <v>110</v>
      </c>
      <c r="C128" s="29"/>
    </row>
    <row r="129" spans="1:3" x14ac:dyDescent="0.3">
      <c r="A129" s="30"/>
      <c r="B129" s="31"/>
      <c r="C129" s="31"/>
    </row>
    <row r="130" spans="1:3" x14ac:dyDescent="0.3">
      <c r="A130" s="30"/>
      <c r="B130" s="32" t="s">
        <v>112</v>
      </c>
      <c r="C130" s="32" t="s">
        <v>113</v>
      </c>
    </row>
    <row r="131" spans="1:3" x14ac:dyDescent="0.3">
      <c r="A131" s="30"/>
      <c r="B131" s="31"/>
      <c r="C131" s="31"/>
    </row>
    <row r="132" spans="1:3" x14ac:dyDescent="0.3">
      <c r="A132" s="30"/>
      <c r="B132" s="31"/>
      <c r="C132" s="31"/>
    </row>
    <row r="133" spans="1:3" x14ac:dyDescent="0.3">
      <c r="A133" s="30"/>
      <c r="B133" s="31"/>
      <c r="C133" s="31"/>
    </row>
    <row r="134" spans="1:3" x14ac:dyDescent="0.3">
      <c r="A134" s="30"/>
      <c r="B134" s="31"/>
      <c r="C134" s="31"/>
    </row>
    <row r="135" spans="1:3" x14ac:dyDescent="0.3">
      <c r="A135" s="30"/>
      <c r="B135" s="32" t="s">
        <v>19</v>
      </c>
      <c r="C135" s="32" t="s">
        <v>358</v>
      </c>
    </row>
  </sheetData>
  <mergeCells count="6">
    <mergeCell ref="A1:C1"/>
    <mergeCell ref="A4:C4"/>
    <mergeCell ref="A5:C5"/>
    <mergeCell ref="A6:C6"/>
    <mergeCell ref="A2:B2"/>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24" workbookViewId="0">
      <selection activeCell="B357" sqref="B357"/>
    </sheetView>
  </sheetViews>
  <sheetFormatPr defaultRowHeight="15.75" x14ac:dyDescent="0.25"/>
  <cols>
    <col min="1" max="1" width="60.140625" style="448" customWidth="1"/>
    <col min="2" max="2" width="17" style="449" customWidth="1"/>
    <col min="3" max="3" width="14.85546875" style="448" customWidth="1"/>
    <col min="4" max="16384" width="9.140625" style="448"/>
  </cols>
  <sheetData>
    <row r="1" spans="1:3" s="446" customFormat="1" hidden="1" x14ac:dyDescent="0.25">
      <c r="A1" s="446" t="s">
        <v>264</v>
      </c>
      <c r="C1" s="447"/>
    </row>
    <row r="2" spans="1:3" s="446" customFormat="1" hidden="1" x14ac:dyDescent="0.25">
      <c r="A2" s="446" t="s">
        <v>265</v>
      </c>
      <c r="C2" s="447"/>
    </row>
    <row r="3" spans="1:3" ht="10.5" hidden="1" customHeight="1" x14ac:dyDescent="0.25">
      <c r="B3" s="448"/>
      <c r="C3" s="449"/>
    </row>
    <row r="4" spans="1:3" hidden="1" x14ac:dyDescent="0.25">
      <c r="A4" s="450" t="s">
        <v>266</v>
      </c>
      <c r="B4" s="450"/>
      <c r="C4" s="450"/>
    </row>
    <row r="5" spans="1:3" hidden="1" x14ac:dyDescent="0.25">
      <c r="A5" s="450" t="s">
        <v>244</v>
      </c>
      <c r="B5" s="450"/>
      <c r="C5" s="450"/>
    </row>
    <row r="6" spans="1:3" hidden="1" x14ac:dyDescent="0.25">
      <c r="A6" s="451" t="s">
        <v>267</v>
      </c>
      <c r="B6" s="451"/>
      <c r="C6" s="451"/>
    </row>
    <row r="7" spans="1:3" s="452" customFormat="1" hidden="1" x14ac:dyDescent="0.25">
      <c r="A7" s="452" t="s">
        <v>268</v>
      </c>
      <c r="B7" s="453"/>
    </row>
    <row r="8" spans="1:3" s="452" customFormat="1" ht="19.5" hidden="1" customHeight="1" x14ac:dyDescent="0.25">
      <c r="A8" s="452" t="s">
        <v>269</v>
      </c>
      <c r="B8" s="453"/>
    </row>
    <row r="9" spans="1:3" ht="19.5" hidden="1" customHeight="1" x14ac:dyDescent="0.25">
      <c r="A9" s="448" t="s">
        <v>270</v>
      </c>
      <c r="B9" s="449" t="s">
        <v>16</v>
      </c>
    </row>
    <row r="10" spans="1:3" ht="19.5" hidden="1" customHeight="1" x14ac:dyDescent="0.25">
      <c r="A10" s="448" t="s">
        <v>271</v>
      </c>
      <c r="B10" s="449" t="s">
        <v>272</v>
      </c>
    </row>
    <row r="11" spans="1:3" ht="19.5" hidden="1" customHeight="1" x14ac:dyDescent="0.25">
      <c r="A11" s="448" t="s">
        <v>273</v>
      </c>
      <c r="B11" s="449" t="s">
        <v>274</v>
      </c>
    </row>
    <row r="12" spans="1:3" ht="19.5" hidden="1" customHeight="1" x14ac:dyDescent="0.25">
      <c r="A12" s="448" t="s">
        <v>275</v>
      </c>
      <c r="B12" s="449" t="s">
        <v>276</v>
      </c>
    </row>
    <row r="13" spans="1:3" s="452" customFormat="1" ht="19.5" hidden="1" customHeight="1" x14ac:dyDescent="0.25">
      <c r="A13" s="452" t="s">
        <v>277</v>
      </c>
      <c r="B13" s="453"/>
    </row>
    <row r="14" spans="1:3" ht="19.5" hidden="1" customHeight="1" x14ac:dyDescent="0.25">
      <c r="A14" s="448" t="s">
        <v>278</v>
      </c>
    </row>
    <row r="15" spans="1:3" s="446" customFormat="1" ht="19.5" hidden="1" customHeight="1" x14ac:dyDescent="0.25">
      <c r="A15" s="446" t="s">
        <v>279</v>
      </c>
      <c r="B15" s="447"/>
    </row>
    <row r="16" spans="1:3" ht="19.5" hidden="1" customHeight="1" x14ac:dyDescent="0.25">
      <c r="A16" s="448" t="s">
        <v>280</v>
      </c>
    </row>
    <row r="17" spans="1:3" ht="19.5" hidden="1" customHeight="1" x14ac:dyDescent="0.25">
      <c r="A17" s="448" t="s">
        <v>281</v>
      </c>
    </row>
    <row r="18" spans="1:3" hidden="1" x14ac:dyDescent="0.25"/>
    <row r="19" spans="1:3" hidden="1" x14ac:dyDescent="0.25">
      <c r="A19" s="446" t="s">
        <v>282</v>
      </c>
      <c r="B19" s="447">
        <v>191166480</v>
      </c>
    </row>
    <row r="20" spans="1:3" s="446" customFormat="1" hidden="1" x14ac:dyDescent="0.25">
      <c r="A20" s="446" t="s">
        <v>283</v>
      </c>
      <c r="B20" s="454">
        <f>B19+B21+B22+B23</f>
        <v>11090574480</v>
      </c>
    </row>
    <row r="21" spans="1:3" ht="21" hidden="1" customHeight="1" x14ac:dyDescent="0.25">
      <c r="A21" s="455" t="s">
        <v>284</v>
      </c>
      <c r="B21" s="456">
        <v>815483000</v>
      </c>
    </row>
    <row r="22" spans="1:3" ht="21" hidden="1" customHeight="1" x14ac:dyDescent="0.25">
      <c r="A22" s="455" t="s">
        <v>285</v>
      </c>
      <c r="B22" s="456">
        <v>8503536409</v>
      </c>
    </row>
    <row r="23" spans="1:3" ht="21" hidden="1" customHeight="1" x14ac:dyDescent="0.25">
      <c r="A23" s="455" t="s">
        <v>286</v>
      </c>
      <c r="B23" s="456">
        <v>1580388591</v>
      </c>
    </row>
    <row r="24" spans="1:3" s="446" customFormat="1" ht="21" hidden="1" customHeight="1" x14ac:dyDescent="0.25">
      <c r="A24" s="446" t="s">
        <v>287</v>
      </c>
      <c r="B24" s="447">
        <f>B25+B26+B27</f>
        <v>2463790882</v>
      </c>
    </row>
    <row r="25" spans="1:3" ht="21" hidden="1" customHeight="1" x14ac:dyDescent="0.25">
      <c r="A25" s="455" t="s">
        <v>284</v>
      </c>
      <c r="B25" s="449">
        <v>173285010</v>
      </c>
    </row>
    <row r="26" spans="1:3" ht="21" hidden="1" customHeight="1" x14ac:dyDescent="0.25">
      <c r="A26" s="455" t="s">
        <v>285</v>
      </c>
      <c r="B26" s="449">
        <v>1920287514</v>
      </c>
    </row>
    <row r="27" spans="1:3" ht="21" hidden="1" customHeight="1" x14ac:dyDescent="0.25">
      <c r="A27" s="455" t="s">
        <v>288</v>
      </c>
      <c r="B27" s="449">
        <v>370218358</v>
      </c>
    </row>
    <row r="28" spans="1:3" s="446" customFormat="1" ht="21" hidden="1" customHeight="1" x14ac:dyDescent="0.25">
      <c r="A28" s="457" t="s">
        <v>289</v>
      </c>
      <c r="B28" s="454">
        <f>B20-B24</f>
        <v>8626783598</v>
      </c>
    </row>
    <row r="29" spans="1:3" hidden="1" x14ac:dyDescent="0.25">
      <c r="A29" s="458" t="s">
        <v>20</v>
      </c>
      <c r="B29" s="459"/>
      <c r="C29" s="460" t="s">
        <v>290</v>
      </c>
    </row>
    <row r="30" spans="1:3" s="446" customFormat="1" ht="28.5" hidden="1" customHeight="1" x14ac:dyDescent="0.25">
      <c r="A30" s="458"/>
      <c r="B30" s="461"/>
      <c r="C30" s="462"/>
    </row>
    <row r="31" spans="1:3" ht="21" hidden="1" customHeight="1" x14ac:dyDescent="0.25">
      <c r="A31" s="463" t="s">
        <v>291</v>
      </c>
      <c r="B31" s="464"/>
      <c r="C31" s="465">
        <v>173285010</v>
      </c>
    </row>
    <row r="32" spans="1:3" ht="21" hidden="1" customHeight="1" x14ac:dyDescent="0.25">
      <c r="A32" s="463" t="s">
        <v>292</v>
      </c>
      <c r="B32" s="464"/>
      <c r="C32" s="465">
        <v>173285010</v>
      </c>
    </row>
    <row r="33" spans="1:3" ht="21" hidden="1" customHeight="1" x14ac:dyDescent="0.25">
      <c r="A33" s="463" t="s">
        <v>293</v>
      </c>
      <c r="B33" s="464">
        <v>6400</v>
      </c>
      <c r="C33" s="465">
        <v>16658010</v>
      </c>
    </row>
    <row r="34" spans="1:3" s="446" customFormat="1" ht="21" hidden="1" customHeight="1" x14ac:dyDescent="0.25">
      <c r="A34" s="1" t="s">
        <v>13</v>
      </c>
      <c r="B34" s="466">
        <v>6449</v>
      </c>
      <c r="C34" s="467">
        <v>16658010</v>
      </c>
    </row>
    <row r="35" spans="1:3" ht="21" hidden="1" customHeight="1" x14ac:dyDescent="0.25">
      <c r="A35" s="463" t="s">
        <v>13</v>
      </c>
      <c r="B35" s="464">
        <v>7750</v>
      </c>
      <c r="C35" s="465">
        <v>156627000</v>
      </c>
    </row>
    <row r="36" spans="1:3" s="446" customFormat="1" ht="21" hidden="1" customHeight="1" x14ac:dyDescent="0.25">
      <c r="A36" s="1" t="s">
        <v>17</v>
      </c>
      <c r="B36" s="466">
        <v>7753</v>
      </c>
      <c r="C36" s="467">
        <v>12627000</v>
      </c>
    </row>
    <row r="37" spans="1:3" ht="21" hidden="1" customHeight="1" x14ac:dyDescent="0.25">
      <c r="A37" s="1" t="s">
        <v>294</v>
      </c>
      <c r="B37" s="466">
        <v>7799</v>
      </c>
      <c r="C37" s="467">
        <v>144000000</v>
      </c>
    </row>
    <row r="38" spans="1:3" ht="21" hidden="1" customHeight="1" x14ac:dyDescent="0.25">
      <c r="A38" s="463" t="s">
        <v>295</v>
      </c>
      <c r="B38" s="464"/>
      <c r="C38" s="465">
        <v>1920287514</v>
      </c>
    </row>
    <row r="39" spans="1:3" ht="21" hidden="1" customHeight="1" x14ac:dyDescent="0.25">
      <c r="A39" s="463" t="s">
        <v>292</v>
      </c>
      <c r="B39" s="464"/>
      <c r="C39" s="465">
        <v>1920287514</v>
      </c>
    </row>
    <row r="40" spans="1:3" ht="21" hidden="1" customHeight="1" x14ac:dyDescent="0.25">
      <c r="A40" s="463" t="s">
        <v>10</v>
      </c>
      <c r="B40" s="464">
        <v>6000</v>
      </c>
      <c r="C40" s="465">
        <v>923857595</v>
      </c>
    </row>
    <row r="41" spans="1:3" ht="21" hidden="1" customHeight="1" x14ac:dyDescent="0.25">
      <c r="A41" s="1" t="s">
        <v>296</v>
      </c>
      <c r="B41" s="466">
        <v>6001</v>
      </c>
      <c r="C41" s="467">
        <v>923857595</v>
      </c>
    </row>
    <row r="42" spans="1:3" ht="21" hidden="1" customHeight="1" x14ac:dyDescent="0.25">
      <c r="A42" s="463" t="s">
        <v>297</v>
      </c>
      <c r="B42" s="464">
        <v>6050</v>
      </c>
      <c r="C42" s="465">
        <v>55131000</v>
      </c>
    </row>
    <row r="43" spans="1:3" s="446" customFormat="1" ht="21" hidden="1" customHeight="1" x14ac:dyDescent="0.25">
      <c r="A43" s="1" t="s">
        <v>297</v>
      </c>
      <c r="B43" s="466">
        <v>6051</v>
      </c>
      <c r="C43" s="467">
        <v>55131000</v>
      </c>
    </row>
    <row r="44" spans="1:3" ht="21" hidden="1" customHeight="1" x14ac:dyDescent="0.25">
      <c r="A44" s="463" t="s">
        <v>0</v>
      </c>
      <c r="B44" s="464">
        <v>6100</v>
      </c>
      <c r="C44" s="465">
        <v>438840543</v>
      </c>
    </row>
    <row r="45" spans="1:3" s="446" customFormat="1" ht="21" hidden="1" customHeight="1" x14ac:dyDescent="0.25">
      <c r="A45" s="1" t="s">
        <v>1</v>
      </c>
      <c r="B45" s="466">
        <v>6101</v>
      </c>
      <c r="C45" s="467">
        <v>15553503</v>
      </c>
    </row>
    <row r="46" spans="1:3" s="446" customFormat="1" ht="21" hidden="1" customHeight="1" x14ac:dyDescent="0.25">
      <c r="A46" s="1" t="s">
        <v>298</v>
      </c>
      <c r="B46" s="466">
        <v>6107</v>
      </c>
      <c r="C46" s="467">
        <v>726000</v>
      </c>
    </row>
    <row r="47" spans="1:3" ht="21" hidden="1" customHeight="1" x14ac:dyDescent="0.25">
      <c r="A47" s="1" t="s">
        <v>299</v>
      </c>
      <c r="B47" s="466">
        <v>6112</v>
      </c>
      <c r="C47" s="467">
        <v>272892510</v>
      </c>
    </row>
    <row r="48" spans="1:3" ht="21" hidden="1" customHeight="1" x14ac:dyDescent="0.25">
      <c r="A48" s="1" t="s">
        <v>14</v>
      </c>
      <c r="B48" s="466">
        <v>6113</v>
      </c>
      <c r="C48" s="467">
        <v>1089000</v>
      </c>
    </row>
    <row r="49" spans="1:3" ht="21" hidden="1" customHeight="1" x14ac:dyDescent="0.25">
      <c r="A49" s="1" t="s">
        <v>300</v>
      </c>
      <c r="B49" s="466">
        <v>6115</v>
      </c>
      <c r="C49" s="467">
        <v>148579530</v>
      </c>
    </row>
    <row r="50" spans="1:3" s="446" customFormat="1" ht="21" hidden="1" customHeight="1" x14ac:dyDescent="0.25">
      <c r="A50" s="463" t="s">
        <v>11</v>
      </c>
      <c r="B50" s="464">
        <v>6250</v>
      </c>
      <c r="C50" s="465">
        <v>3700000</v>
      </c>
    </row>
    <row r="51" spans="1:3" ht="21" hidden="1" customHeight="1" x14ac:dyDescent="0.25">
      <c r="A51" s="1" t="s">
        <v>13</v>
      </c>
      <c r="B51" s="466">
        <v>6299</v>
      </c>
      <c r="C51" s="467">
        <v>3700000</v>
      </c>
    </row>
    <row r="52" spans="1:3" ht="21" hidden="1" customHeight="1" x14ac:dyDescent="0.25">
      <c r="A52" s="463" t="s">
        <v>2</v>
      </c>
      <c r="B52" s="464">
        <v>6300</v>
      </c>
      <c r="C52" s="465">
        <v>268404568</v>
      </c>
    </row>
    <row r="53" spans="1:3" ht="21" hidden="1" customHeight="1" x14ac:dyDescent="0.25">
      <c r="A53" s="1" t="s">
        <v>3</v>
      </c>
      <c r="B53" s="466">
        <v>6301</v>
      </c>
      <c r="C53" s="467">
        <v>200046285</v>
      </c>
    </row>
    <row r="54" spans="1:3" ht="21" hidden="1" customHeight="1" x14ac:dyDescent="0.25">
      <c r="A54" s="1" t="s">
        <v>4</v>
      </c>
      <c r="B54" s="466">
        <v>6302</v>
      </c>
      <c r="C54" s="467">
        <v>34293648</v>
      </c>
    </row>
    <row r="55" spans="1:3" s="446" customFormat="1" ht="21" hidden="1" customHeight="1" x14ac:dyDescent="0.25">
      <c r="A55" s="1" t="s">
        <v>5</v>
      </c>
      <c r="B55" s="466">
        <v>6303</v>
      </c>
      <c r="C55" s="467">
        <v>22862432</v>
      </c>
    </row>
    <row r="56" spans="1:3" ht="21" hidden="1" customHeight="1" x14ac:dyDescent="0.25">
      <c r="A56" s="1" t="s">
        <v>6</v>
      </c>
      <c r="B56" s="466">
        <v>6304</v>
      </c>
      <c r="C56" s="467">
        <v>11202203</v>
      </c>
    </row>
    <row r="57" spans="1:3" ht="21" hidden="1" customHeight="1" x14ac:dyDescent="0.25">
      <c r="A57" s="463" t="s">
        <v>301</v>
      </c>
      <c r="B57" s="464">
        <v>6500</v>
      </c>
      <c r="C57" s="465">
        <v>9000000</v>
      </c>
    </row>
    <row r="58" spans="1:3" ht="21" hidden="1" customHeight="1" x14ac:dyDescent="0.25">
      <c r="A58" s="1" t="s">
        <v>302</v>
      </c>
      <c r="B58" s="466">
        <v>6504</v>
      </c>
      <c r="C58" s="467">
        <v>9000000</v>
      </c>
    </row>
    <row r="59" spans="1:3" ht="21" hidden="1" customHeight="1" x14ac:dyDescent="0.25">
      <c r="A59" s="463" t="s">
        <v>7</v>
      </c>
      <c r="B59" s="464">
        <v>6550</v>
      </c>
      <c r="C59" s="465">
        <v>6980000</v>
      </c>
    </row>
    <row r="60" spans="1:3" ht="21" hidden="1" customHeight="1" x14ac:dyDescent="0.25">
      <c r="A60" s="1" t="s">
        <v>303</v>
      </c>
      <c r="B60" s="466">
        <v>6551</v>
      </c>
      <c r="C60" s="467">
        <v>3160000</v>
      </c>
    </row>
    <row r="61" spans="1:3" ht="21" hidden="1" customHeight="1" x14ac:dyDescent="0.25">
      <c r="A61" s="1" t="s">
        <v>304</v>
      </c>
      <c r="B61" s="466">
        <v>6552</v>
      </c>
      <c r="C61" s="467">
        <v>3820000</v>
      </c>
    </row>
    <row r="62" spans="1:3" s="446" customFormat="1" ht="21" hidden="1" customHeight="1" x14ac:dyDescent="0.25">
      <c r="A62" s="463" t="s">
        <v>305</v>
      </c>
      <c r="B62" s="464">
        <v>6600</v>
      </c>
      <c r="C62" s="465">
        <v>3975698</v>
      </c>
    </row>
    <row r="63" spans="1:3" s="446" customFormat="1" ht="21" hidden="1" customHeight="1" x14ac:dyDescent="0.25">
      <c r="A63" s="1" t="s">
        <v>306</v>
      </c>
      <c r="B63" s="466">
        <v>6601</v>
      </c>
      <c r="C63" s="467">
        <v>316898</v>
      </c>
    </row>
    <row r="64" spans="1:3" ht="21" hidden="1" customHeight="1" x14ac:dyDescent="0.25">
      <c r="A64" s="1" t="s">
        <v>307</v>
      </c>
      <c r="B64" s="466">
        <v>6605</v>
      </c>
      <c r="C64" s="467">
        <v>800000</v>
      </c>
    </row>
    <row r="65" spans="1:3" ht="21" hidden="1" customHeight="1" x14ac:dyDescent="0.25">
      <c r="A65" s="1" t="s">
        <v>308</v>
      </c>
      <c r="B65" s="466">
        <v>6608</v>
      </c>
      <c r="C65" s="467">
        <v>1058800</v>
      </c>
    </row>
    <row r="66" spans="1:3" ht="21" hidden="1" customHeight="1" x14ac:dyDescent="0.25">
      <c r="A66" s="1" t="s">
        <v>15</v>
      </c>
      <c r="B66" s="466">
        <v>6618</v>
      </c>
      <c r="C66" s="467">
        <v>1800000</v>
      </c>
    </row>
    <row r="67" spans="1:3" ht="21" hidden="1" customHeight="1" x14ac:dyDescent="0.25">
      <c r="A67" s="463" t="s">
        <v>8</v>
      </c>
      <c r="B67" s="464">
        <v>6700</v>
      </c>
      <c r="C67" s="465">
        <v>7500000</v>
      </c>
    </row>
    <row r="68" spans="1:3" ht="21" hidden="1" customHeight="1" x14ac:dyDescent="0.25">
      <c r="A68" s="1" t="s">
        <v>9</v>
      </c>
      <c r="B68" s="466">
        <v>6704</v>
      </c>
      <c r="C68" s="467">
        <v>7500000</v>
      </c>
    </row>
    <row r="69" spans="1:3" ht="21" hidden="1" customHeight="1" x14ac:dyDescent="0.25">
      <c r="A69" s="463" t="s">
        <v>12</v>
      </c>
      <c r="B69" s="464">
        <v>6750</v>
      </c>
      <c r="C69" s="465">
        <v>50765910</v>
      </c>
    </row>
    <row r="70" spans="1:3" ht="21" hidden="1" customHeight="1" x14ac:dyDescent="0.25">
      <c r="A70" s="1" t="s">
        <v>309</v>
      </c>
      <c r="B70" s="466">
        <v>6757</v>
      </c>
      <c r="C70" s="467">
        <v>50765910</v>
      </c>
    </row>
    <row r="71" spans="1:3" ht="21" hidden="1" customHeight="1" x14ac:dyDescent="0.25">
      <c r="A71" s="463" t="s">
        <v>310</v>
      </c>
      <c r="B71" s="464">
        <v>6900</v>
      </c>
      <c r="C71" s="465">
        <v>5490000</v>
      </c>
    </row>
    <row r="72" spans="1:3" ht="21" hidden="1" customHeight="1" x14ac:dyDescent="0.25">
      <c r="A72" s="1" t="s">
        <v>311</v>
      </c>
      <c r="B72" s="466">
        <v>6905</v>
      </c>
      <c r="C72" s="467">
        <v>1000000</v>
      </c>
    </row>
    <row r="73" spans="1:3" ht="21" hidden="1" customHeight="1" x14ac:dyDescent="0.25">
      <c r="A73" s="1" t="s">
        <v>312</v>
      </c>
      <c r="B73" s="466">
        <v>6912</v>
      </c>
      <c r="C73" s="467">
        <v>250000</v>
      </c>
    </row>
    <row r="74" spans="1:3" ht="21" hidden="1" customHeight="1" x14ac:dyDescent="0.25">
      <c r="A74" s="1" t="s">
        <v>313</v>
      </c>
      <c r="B74" s="466">
        <v>6949</v>
      </c>
      <c r="C74" s="467">
        <v>4240000</v>
      </c>
    </row>
    <row r="75" spans="1:3" ht="21" hidden="1" customHeight="1" x14ac:dyDescent="0.25">
      <c r="A75" s="463" t="s">
        <v>314</v>
      </c>
      <c r="B75" s="464">
        <v>7000</v>
      </c>
      <c r="C75" s="465">
        <v>145241000</v>
      </c>
    </row>
    <row r="76" spans="1:3" ht="21" hidden="1" customHeight="1" x14ac:dyDescent="0.25">
      <c r="A76" s="1" t="s">
        <v>315</v>
      </c>
      <c r="B76" s="466">
        <v>7001</v>
      </c>
      <c r="C76" s="467">
        <v>2464000</v>
      </c>
    </row>
    <row r="77" spans="1:3" ht="21" hidden="1" customHeight="1" x14ac:dyDescent="0.25">
      <c r="A77" s="1" t="s">
        <v>13</v>
      </c>
      <c r="B77" s="466">
        <v>7049</v>
      </c>
      <c r="C77" s="467">
        <v>142777000</v>
      </c>
    </row>
    <row r="78" spans="1:3" ht="21" hidden="1" customHeight="1" x14ac:dyDescent="0.25">
      <c r="A78" s="463" t="s">
        <v>13</v>
      </c>
      <c r="B78" s="464">
        <v>7750</v>
      </c>
      <c r="C78" s="465">
        <v>1401200</v>
      </c>
    </row>
    <row r="79" spans="1:3" ht="21" hidden="1" customHeight="1" x14ac:dyDescent="0.25">
      <c r="A79" s="1" t="s">
        <v>18</v>
      </c>
      <c r="B79" s="466">
        <v>7756</v>
      </c>
      <c r="C79" s="467">
        <v>321200</v>
      </c>
    </row>
    <row r="80" spans="1:3" ht="21" hidden="1" customHeight="1" x14ac:dyDescent="0.25">
      <c r="A80" s="1" t="s">
        <v>294</v>
      </c>
      <c r="B80" s="466">
        <v>7799</v>
      </c>
      <c r="C80" s="467">
        <v>1080000</v>
      </c>
    </row>
    <row r="81" spans="1:3" ht="21" hidden="1" customHeight="1" x14ac:dyDescent="0.25">
      <c r="A81" s="463" t="s">
        <v>316</v>
      </c>
      <c r="B81" s="464"/>
      <c r="C81" s="465">
        <v>370218358</v>
      </c>
    </row>
    <row r="82" spans="1:3" ht="21" hidden="1" customHeight="1" x14ac:dyDescent="0.25">
      <c r="A82" s="463" t="s">
        <v>292</v>
      </c>
      <c r="B82" s="464"/>
      <c r="C82" s="465">
        <v>370218358</v>
      </c>
    </row>
    <row r="83" spans="1:3" ht="21" hidden="1" customHeight="1" x14ac:dyDescent="0.25">
      <c r="A83" s="463" t="s">
        <v>10</v>
      </c>
      <c r="B83" s="464">
        <v>6000</v>
      </c>
      <c r="C83" s="465">
        <v>210516208</v>
      </c>
    </row>
    <row r="84" spans="1:3" ht="21" hidden="1" customHeight="1" x14ac:dyDescent="0.25">
      <c r="A84" s="1" t="s">
        <v>296</v>
      </c>
      <c r="B84" s="466">
        <v>6001</v>
      </c>
      <c r="C84" s="467">
        <v>210516208</v>
      </c>
    </row>
    <row r="85" spans="1:3" s="452" customFormat="1" ht="21" hidden="1" customHeight="1" x14ac:dyDescent="0.25">
      <c r="A85" s="463" t="s">
        <v>0</v>
      </c>
      <c r="B85" s="464">
        <v>6100</v>
      </c>
      <c r="C85" s="465">
        <v>101394720</v>
      </c>
    </row>
    <row r="86" spans="1:3" s="452" customFormat="1" ht="21" hidden="1" customHeight="1" x14ac:dyDescent="0.25">
      <c r="A86" s="1" t="s">
        <v>1</v>
      </c>
      <c r="B86" s="466">
        <v>6101</v>
      </c>
      <c r="C86" s="467">
        <v>3444000</v>
      </c>
    </row>
    <row r="87" spans="1:3" ht="21" hidden="1" customHeight="1" x14ac:dyDescent="0.25">
      <c r="A87" s="1" t="s">
        <v>298</v>
      </c>
      <c r="B87" s="466">
        <v>6107</v>
      </c>
      <c r="C87" s="467">
        <v>168000</v>
      </c>
    </row>
    <row r="88" spans="1:3" ht="21" hidden="1" customHeight="1" x14ac:dyDescent="0.25">
      <c r="A88" s="1" t="s">
        <v>299</v>
      </c>
      <c r="B88" s="466">
        <v>6112</v>
      </c>
      <c r="C88" s="467">
        <v>63148680</v>
      </c>
    </row>
    <row r="89" spans="1:3" ht="21" hidden="1" customHeight="1" x14ac:dyDescent="0.25">
      <c r="A89" s="1" t="s">
        <v>14</v>
      </c>
      <c r="B89" s="466">
        <v>6113</v>
      </c>
      <c r="C89" s="467">
        <v>252000</v>
      </c>
    </row>
    <row r="90" spans="1:3" ht="21" hidden="1" customHeight="1" x14ac:dyDescent="0.25">
      <c r="A90" s="1" t="s">
        <v>300</v>
      </c>
      <c r="B90" s="466">
        <v>6115</v>
      </c>
      <c r="C90" s="467">
        <v>34382040</v>
      </c>
    </row>
    <row r="91" spans="1:3" ht="21" hidden="1" customHeight="1" x14ac:dyDescent="0.25">
      <c r="A91" s="463" t="s">
        <v>2</v>
      </c>
      <c r="B91" s="464">
        <v>6300</v>
      </c>
      <c r="C91" s="465">
        <v>58307430</v>
      </c>
    </row>
    <row r="92" spans="1:3" s="452" customFormat="1" ht="21" hidden="1" customHeight="1" x14ac:dyDescent="0.25">
      <c r="A92" s="1" t="s">
        <v>3</v>
      </c>
      <c r="B92" s="466">
        <v>6301</v>
      </c>
      <c r="C92" s="467">
        <v>43459893</v>
      </c>
    </row>
    <row r="93" spans="1:3" s="452" customFormat="1" ht="21" hidden="1" customHeight="1" x14ac:dyDescent="0.25">
      <c r="A93" s="1" t="s">
        <v>4</v>
      </c>
      <c r="B93" s="466">
        <v>6302</v>
      </c>
      <c r="C93" s="467">
        <v>7450268</v>
      </c>
    </row>
    <row r="94" spans="1:3" s="452" customFormat="1" ht="21" hidden="1" customHeight="1" x14ac:dyDescent="0.25">
      <c r="A94" s="1" t="s">
        <v>5</v>
      </c>
      <c r="B94" s="466">
        <v>6303</v>
      </c>
      <c r="C94" s="467">
        <v>4966845</v>
      </c>
    </row>
    <row r="95" spans="1:3" s="452" customFormat="1" ht="21" hidden="1" customHeight="1" x14ac:dyDescent="0.25">
      <c r="A95" s="1" t="s">
        <v>6</v>
      </c>
      <c r="B95" s="466">
        <v>6304</v>
      </c>
      <c r="C95" s="467">
        <v>2430424</v>
      </c>
    </row>
    <row r="96" spans="1:3" s="452" customFormat="1" hidden="1" x14ac:dyDescent="0.25">
      <c r="A96" s="468" t="s">
        <v>317</v>
      </c>
      <c r="B96" s="468"/>
      <c r="C96" s="465">
        <v>2463790882</v>
      </c>
    </row>
    <row r="97" spans="1:6" s="452" customFormat="1" hidden="1" x14ac:dyDescent="0.25">
      <c r="B97" s="469"/>
    </row>
    <row r="98" spans="1:6" s="452" customFormat="1" hidden="1" x14ac:dyDescent="0.25">
      <c r="A98" s="452" t="s">
        <v>318</v>
      </c>
      <c r="B98" s="469"/>
    </row>
    <row r="99" spans="1:6" s="452" customFormat="1" hidden="1" x14ac:dyDescent="0.25">
      <c r="A99" s="470" t="s">
        <v>319</v>
      </c>
      <c r="B99" s="470"/>
      <c r="C99" s="470"/>
      <c r="D99" s="470"/>
      <c r="E99" s="470"/>
      <c r="F99" s="470"/>
    </row>
    <row r="100" spans="1:6" s="452" customFormat="1" hidden="1" x14ac:dyDescent="0.25">
      <c r="A100" s="448" t="s">
        <v>320</v>
      </c>
      <c r="B100" s="448"/>
      <c r="C100" s="449"/>
    </row>
    <row r="101" spans="1:6" s="452" customFormat="1" hidden="1" x14ac:dyDescent="0.25">
      <c r="A101" s="448" t="s">
        <v>321</v>
      </c>
      <c r="B101" s="448"/>
      <c r="C101" s="449"/>
    </row>
    <row r="102" spans="1:6" s="452" customFormat="1" hidden="1" x14ac:dyDescent="0.25">
      <c r="B102" s="469"/>
    </row>
    <row r="103" spans="1:6" s="452" customFormat="1" hidden="1" x14ac:dyDescent="0.25">
      <c r="A103" s="446" t="s">
        <v>322</v>
      </c>
      <c r="B103" s="471" t="s">
        <v>323</v>
      </c>
      <c r="C103" s="471"/>
    </row>
    <row r="104" spans="1:6" s="452" customFormat="1" hidden="1" x14ac:dyDescent="0.25">
      <c r="A104" s="446"/>
      <c r="B104" s="472"/>
    </row>
    <row r="105" spans="1:6" s="452" customFormat="1" hidden="1" x14ac:dyDescent="0.25">
      <c r="A105" s="446"/>
      <c r="B105" s="472"/>
    </row>
    <row r="106" spans="1:6" s="452" customFormat="1" hidden="1" x14ac:dyDescent="0.25">
      <c r="A106" s="446"/>
      <c r="B106" s="472"/>
    </row>
    <row r="107" spans="1:6" s="452" customFormat="1" hidden="1" x14ac:dyDescent="0.25">
      <c r="A107" s="446"/>
      <c r="B107" s="472"/>
    </row>
    <row r="108" spans="1:6" s="452" customFormat="1" hidden="1" x14ac:dyDescent="0.25">
      <c r="A108" s="452" t="s">
        <v>19</v>
      </c>
      <c r="B108" s="473" t="s">
        <v>324</v>
      </c>
      <c r="C108" s="473"/>
    </row>
    <row r="109" spans="1:6" s="452" customFormat="1" hidden="1" x14ac:dyDescent="0.25">
      <c r="B109" s="469"/>
    </row>
    <row r="110" spans="1:6" s="452" customFormat="1" hidden="1" x14ac:dyDescent="0.25">
      <c r="A110" s="474" t="s">
        <v>325</v>
      </c>
      <c r="B110" s="471" t="s">
        <v>326</v>
      </c>
      <c r="C110" s="471"/>
    </row>
    <row r="111" spans="1:6" s="452" customFormat="1" hidden="1" x14ac:dyDescent="0.25">
      <c r="A111" s="448"/>
      <c r="B111" s="475"/>
    </row>
    <row r="112" spans="1:6" s="452" customFormat="1" hidden="1" x14ac:dyDescent="0.25">
      <c r="A112" s="448"/>
      <c r="B112" s="475"/>
    </row>
    <row r="113" spans="1:3" s="452" customFormat="1" hidden="1" x14ac:dyDescent="0.25">
      <c r="A113" s="448"/>
      <c r="B113" s="475"/>
    </row>
    <row r="114" spans="1:3" s="452" customFormat="1" hidden="1" x14ac:dyDescent="0.25">
      <c r="A114" s="448"/>
      <c r="B114" s="475"/>
    </row>
    <row r="115" spans="1:3" s="452" customFormat="1" hidden="1" x14ac:dyDescent="0.25">
      <c r="A115" s="452" t="s">
        <v>327</v>
      </c>
      <c r="B115" s="473" t="s">
        <v>328</v>
      </c>
      <c r="C115" s="473"/>
    </row>
    <row r="116" spans="1:3" s="452" customFormat="1" hidden="1" x14ac:dyDescent="0.25">
      <c r="B116" s="469"/>
    </row>
    <row r="117" spans="1:3" s="452" customFormat="1" hidden="1" x14ac:dyDescent="0.25">
      <c r="B117" s="469"/>
    </row>
    <row r="118" spans="1:3" s="452" customFormat="1" hidden="1" x14ac:dyDescent="0.25">
      <c r="B118" s="469"/>
    </row>
    <row r="119" spans="1:3" s="452" customFormat="1" hidden="1" x14ac:dyDescent="0.25">
      <c r="B119" s="469"/>
    </row>
    <row r="120" spans="1:3" s="452" customFormat="1" hidden="1" x14ac:dyDescent="0.25">
      <c r="B120" s="469"/>
    </row>
    <row r="121" spans="1:3" s="452" customFormat="1" hidden="1" x14ac:dyDescent="0.25">
      <c r="B121" s="469"/>
    </row>
    <row r="122" spans="1:3" s="452" customFormat="1" x14ac:dyDescent="0.25">
      <c r="A122" s="446" t="s">
        <v>264</v>
      </c>
      <c r="B122" s="446"/>
      <c r="C122" s="447"/>
    </row>
    <row r="123" spans="1:3" s="452" customFormat="1" x14ac:dyDescent="0.25">
      <c r="A123" s="446" t="s">
        <v>265</v>
      </c>
      <c r="B123" s="446"/>
      <c r="C123" s="447"/>
    </row>
    <row r="124" spans="1:3" s="452" customFormat="1" x14ac:dyDescent="0.25">
      <c r="A124" s="448"/>
      <c r="B124" s="448"/>
      <c r="C124" s="449"/>
    </row>
    <row r="125" spans="1:3" s="452" customFormat="1" x14ac:dyDescent="0.25">
      <c r="A125" s="450" t="s">
        <v>266</v>
      </c>
      <c r="B125" s="450"/>
      <c r="C125" s="450"/>
    </row>
    <row r="126" spans="1:3" s="452" customFormat="1" x14ac:dyDescent="0.25">
      <c r="A126" s="450" t="s">
        <v>336</v>
      </c>
      <c r="B126" s="450"/>
      <c r="C126" s="450"/>
    </row>
    <row r="127" spans="1:3" s="452" customFormat="1" x14ac:dyDescent="0.25">
      <c r="A127" s="451" t="s">
        <v>337</v>
      </c>
      <c r="B127" s="451"/>
      <c r="C127" s="451"/>
    </row>
    <row r="128" spans="1:3" s="452" customFormat="1" x14ac:dyDescent="0.25">
      <c r="A128" s="452" t="s">
        <v>268</v>
      </c>
      <c r="B128" s="453"/>
    </row>
    <row r="129" spans="1:5" s="446" customFormat="1" x14ac:dyDescent="0.25">
      <c r="A129" s="452" t="s">
        <v>269</v>
      </c>
      <c r="B129" s="453"/>
      <c r="C129" s="452"/>
    </row>
    <row r="130" spans="1:5" x14ac:dyDescent="0.25">
      <c r="A130" s="448" t="s">
        <v>270</v>
      </c>
      <c r="B130" s="449" t="s">
        <v>16</v>
      </c>
    </row>
    <row r="131" spans="1:5" x14ac:dyDescent="0.25">
      <c r="A131" s="448" t="s">
        <v>342</v>
      </c>
      <c r="B131" s="449" t="s">
        <v>272</v>
      </c>
    </row>
    <row r="132" spans="1:5" x14ac:dyDescent="0.25">
      <c r="A132" s="448" t="s">
        <v>273</v>
      </c>
      <c r="B132" s="449" t="s">
        <v>274</v>
      </c>
    </row>
    <row r="133" spans="1:5" x14ac:dyDescent="0.25">
      <c r="A133" s="448" t="s">
        <v>275</v>
      </c>
      <c r="B133" s="449" t="s">
        <v>276</v>
      </c>
    </row>
    <row r="134" spans="1:5" x14ac:dyDescent="0.25">
      <c r="A134" s="452" t="s">
        <v>277</v>
      </c>
      <c r="B134" s="453"/>
      <c r="C134" s="452"/>
    </row>
    <row r="135" spans="1:5" x14ac:dyDescent="0.25">
      <c r="A135" s="448" t="s">
        <v>343</v>
      </c>
    </row>
    <row r="136" spans="1:5" x14ac:dyDescent="0.25">
      <c r="A136" s="446" t="s">
        <v>279</v>
      </c>
      <c r="B136" s="447"/>
      <c r="C136" s="446"/>
    </row>
    <row r="137" spans="1:5" x14ac:dyDescent="0.25">
      <c r="A137" s="448" t="s">
        <v>338</v>
      </c>
    </row>
    <row r="138" spans="1:5" x14ac:dyDescent="0.25">
      <c r="A138" s="448" t="s">
        <v>281</v>
      </c>
    </row>
    <row r="140" spans="1:5" x14ac:dyDescent="0.25">
      <c r="A140" s="446" t="s">
        <v>339</v>
      </c>
      <c r="B140" s="476">
        <f>10162404342+649299240</f>
        <v>10811703582</v>
      </c>
    </row>
    <row r="141" spans="1:5" x14ac:dyDescent="0.25">
      <c r="A141" s="446" t="s">
        <v>340</v>
      </c>
      <c r="B141" s="477">
        <f>C209</f>
        <v>2328331784</v>
      </c>
      <c r="C141" s="446"/>
    </row>
    <row r="142" spans="1:5" x14ac:dyDescent="0.25">
      <c r="A142" s="455" t="s">
        <v>284</v>
      </c>
      <c r="B142" s="477">
        <f>C148</f>
        <v>21773720</v>
      </c>
    </row>
    <row r="143" spans="1:5" x14ac:dyDescent="0.25">
      <c r="A143" s="455" t="s">
        <v>285</v>
      </c>
      <c r="B143" s="477">
        <f>C157</f>
        <v>2306558064</v>
      </c>
    </row>
    <row r="144" spans="1:5" x14ac:dyDescent="0.25">
      <c r="A144" s="455" t="s">
        <v>286</v>
      </c>
      <c r="B144" s="478"/>
      <c r="C144" s="479"/>
      <c r="D144" s="480"/>
      <c r="E144" s="480"/>
    </row>
    <row r="145" spans="1:3" x14ac:dyDescent="0.25">
      <c r="A145" s="457" t="s">
        <v>289</v>
      </c>
      <c r="B145" s="481">
        <f>B140-B141</f>
        <v>8483371798</v>
      </c>
      <c r="C145" s="446"/>
    </row>
    <row r="146" spans="1:3" x14ac:dyDescent="0.25">
      <c r="A146" s="458" t="s">
        <v>20</v>
      </c>
      <c r="B146" s="460"/>
      <c r="C146" s="482" t="s">
        <v>290</v>
      </c>
    </row>
    <row r="147" spans="1:3" x14ac:dyDescent="0.25">
      <c r="A147" s="458"/>
      <c r="B147" s="462"/>
      <c r="C147" s="482"/>
    </row>
    <row r="148" spans="1:3" x14ac:dyDescent="0.25">
      <c r="A148" s="463" t="s">
        <v>291</v>
      </c>
      <c r="B148" s="464"/>
      <c r="C148" s="483">
        <f>C149</f>
        <v>21773720</v>
      </c>
    </row>
    <row r="149" spans="1:3" x14ac:dyDescent="0.25">
      <c r="A149" s="463" t="s">
        <v>292</v>
      </c>
      <c r="B149" s="464"/>
      <c r="C149" s="483">
        <f>C150+C152</f>
        <v>21773720</v>
      </c>
    </row>
    <row r="150" spans="1:3" x14ac:dyDescent="0.25">
      <c r="A150" s="463" t="s">
        <v>293</v>
      </c>
      <c r="B150" s="464">
        <v>6400</v>
      </c>
      <c r="C150" s="483">
        <f>C151</f>
        <v>17073720</v>
      </c>
    </row>
    <row r="151" spans="1:3" x14ac:dyDescent="0.25">
      <c r="A151" s="1" t="s">
        <v>13</v>
      </c>
      <c r="B151" s="466">
        <v>6449</v>
      </c>
      <c r="C151" s="484">
        <v>17073720</v>
      </c>
    </row>
    <row r="152" spans="1:3" x14ac:dyDescent="0.25">
      <c r="A152" s="463" t="s">
        <v>13</v>
      </c>
      <c r="B152" s="464">
        <v>7750</v>
      </c>
      <c r="C152" s="483">
        <v>4700000</v>
      </c>
    </row>
    <row r="153" spans="1:3" ht="31.5" x14ac:dyDescent="0.25">
      <c r="A153" s="1" t="s">
        <v>17</v>
      </c>
      <c r="B153" s="466">
        <v>7753</v>
      </c>
      <c r="C153" s="484"/>
    </row>
    <row r="154" spans="1:3" x14ac:dyDescent="0.25">
      <c r="A154" s="1" t="s">
        <v>329</v>
      </c>
      <c r="B154" s="466">
        <v>7766</v>
      </c>
      <c r="C154" s="484"/>
    </row>
    <row r="155" spans="1:3" x14ac:dyDescent="0.25">
      <c r="A155" s="1" t="s">
        <v>294</v>
      </c>
      <c r="B155" s="466">
        <v>7799</v>
      </c>
      <c r="C155" s="484">
        <v>136000000</v>
      </c>
    </row>
    <row r="156" spans="1:3" x14ac:dyDescent="0.25">
      <c r="A156" s="463" t="s">
        <v>295</v>
      </c>
      <c r="B156" s="464"/>
      <c r="C156" s="483">
        <f>C157</f>
        <v>2306558064</v>
      </c>
    </row>
    <row r="157" spans="1:3" x14ac:dyDescent="0.25">
      <c r="A157" s="463" t="s">
        <v>292</v>
      </c>
      <c r="B157" s="464"/>
      <c r="C157" s="483">
        <f>C158+C160+C162+C168+C170+C175+C177+C182+C190+C195+C197+C202+C205</f>
        <v>2306558064</v>
      </c>
    </row>
    <row r="158" spans="1:3" x14ac:dyDescent="0.25">
      <c r="A158" s="463" t="s">
        <v>10</v>
      </c>
      <c r="B158" s="464">
        <v>6000</v>
      </c>
      <c r="C158" s="489">
        <v>1138116714</v>
      </c>
    </row>
    <row r="159" spans="1:3" x14ac:dyDescent="0.25">
      <c r="A159" s="1" t="s">
        <v>296</v>
      </c>
      <c r="B159" s="466">
        <v>6001</v>
      </c>
      <c r="C159" s="484">
        <v>1104208200</v>
      </c>
    </row>
    <row r="160" spans="1:3" ht="31.5" x14ac:dyDescent="0.25">
      <c r="A160" s="463" t="s">
        <v>297</v>
      </c>
      <c r="B160" s="464">
        <v>6050</v>
      </c>
      <c r="C160" s="489">
        <f>C161</f>
        <v>69035265</v>
      </c>
    </row>
    <row r="161" spans="1:3" x14ac:dyDescent="0.25">
      <c r="A161" s="1" t="s">
        <v>297</v>
      </c>
      <c r="B161" s="466">
        <v>6051</v>
      </c>
      <c r="C161" s="484">
        <v>69035265</v>
      </c>
    </row>
    <row r="162" spans="1:3" x14ac:dyDescent="0.25">
      <c r="A162" s="463" t="s">
        <v>0</v>
      </c>
      <c r="B162" s="464">
        <v>6100</v>
      </c>
      <c r="C162" s="483">
        <f>SUM(C163:C167)</f>
        <v>531905035</v>
      </c>
    </row>
    <row r="163" spans="1:3" x14ac:dyDescent="0.25">
      <c r="A163" s="1" t="s">
        <v>1</v>
      </c>
      <c r="B163" s="466">
        <v>6101</v>
      </c>
      <c r="C163" s="484">
        <v>18327000</v>
      </c>
    </row>
    <row r="164" spans="1:3" x14ac:dyDescent="0.25">
      <c r="A164" s="1" t="s">
        <v>298</v>
      </c>
      <c r="B164" s="466">
        <v>6107</v>
      </c>
      <c r="C164" s="484">
        <v>894000</v>
      </c>
    </row>
    <row r="165" spans="1:3" x14ac:dyDescent="0.25">
      <c r="A165" s="1" t="s">
        <v>299</v>
      </c>
      <c r="B165" s="466">
        <v>6112</v>
      </c>
      <c r="C165" s="484">
        <v>323260119</v>
      </c>
    </row>
    <row r="166" spans="1:3" x14ac:dyDescent="0.25">
      <c r="A166" s="1" t="s">
        <v>14</v>
      </c>
      <c r="B166" s="466">
        <v>6113</v>
      </c>
      <c r="C166" s="484">
        <v>1341000</v>
      </c>
    </row>
    <row r="167" spans="1:3" x14ac:dyDescent="0.25">
      <c r="A167" s="1" t="s">
        <v>300</v>
      </c>
      <c r="B167" s="466">
        <v>6115</v>
      </c>
      <c r="C167" s="484">
        <v>188082916</v>
      </c>
    </row>
    <row r="168" spans="1:3" x14ac:dyDescent="0.25">
      <c r="A168" s="463" t="s">
        <v>11</v>
      </c>
      <c r="B168" s="464">
        <v>6250</v>
      </c>
      <c r="C168" s="483">
        <f>C169</f>
        <v>4374000</v>
      </c>
    </row>
    <row r="169" spans="1:3" x14ac:dyDescent="0.25">
      <c r="A169" s="1" t="s">
        <v>13</v>
      </c>
      <c r="B169" s="466">
        <v>6299</v>
      </c>
      <c r="C169" s="484">
        <v>4374000</v>
      </c>
    </row>
    <row r="170" spans="1:3" x14ac:dyDescent="0.25">
      <c r="A170" s="463" t="s">
        <v>2</v>
      </c>
      <c r="B170" s="464">
        <v>6300</v>
      </c>
      <c r="C170" s="483">
        <f>SUM(C171:C174)</f>
        <v>307995257</v>
      </c>
    </row>
    <row r="171" spans="1:3" x14ac:dyDescent="0.25">
      <c r="A171" s="1" t="s">
        <v>3</v>
      </c>
      <c r="B171" s="466">
        <v>6301</v>
      </c>
      <c r="C171" s="484">
        <v>229358171</v>
      </c>
    </row>
    <row r="172" spans="1:3" x14ac:dyDescent="0.25">
      <c r="A172" s="1" t="s">
        <v>4</v>
      </c>
      <c r="B172" s="466">
        <v>6302</v>
      </c>
      <c r="C172" s="484">
        <v>39318543</v>
      </c>
    </row>
    <row r="173" spans="1:3" x14ac:dyDescent="0.25">
      <c r="A173" s="1" t="s">
        <v>5</v>
      </c>
      <c r="B173" s="466">
        <v>6303</v>
      </c>
      <c r="C173" s="484">
        <v>26212362</v>
      </c>
    </row>
    <row r="174" spans="1:3" x14ac:dyDescent="0.25">
      <c r="A174" s="1" t="s">
        <v>6</v>
      </c>
      <c r="B174" s="466">
        <v>6304</v>
      </c>
      <c r="C174" s="484">
        <v>13106181</v>
      </c>
    </row>
    <row r="175" spans="1:3" x14ac:dyDescent="0.25">
      <c r="A175" s="463" t="s">
        <v>293</v>
      </c>
      <c r="B175" s="464">
        <v>6400</v>
      </c>
      <c r="C175" s="483">
        <f>C176</f>
        <v>0</v>
      </c>
    </row>
    <row r="176" spans="1:3" x14ac:dyDescent="0.25">
      <c r="A176" s="1" t="s">
        <v>330</v>
      </c>
      <c r="B176" s="466">
        <v>6404</v>
      </c>
      <c r="C176" s="484"/>
    </row>
    <row r="177" spans="1:3" x14ac:dyDescent="0.25">
      <c r="A177" s="463" t="s">
        <v>301</v>
      </c>
      <c r="B177" s="464">
        <v>6500</v>
      </c>
      <c r="C177" s="483">
        <f>SUM(C178:C181)</f>
        <v>40608216</v>
      </c>
    </row>
    <row r="178" spans="1:3" x14ac:dyDescent="0.25">
      <c r="A178" s="1" t="s">
        <v>331</v>
      </c>
      <c r="B178" s="466">
        <v>6501</v>
      </c>
      <c r="C178" s="484">
        <v>24187716</v>
      </c>
    </row>
    <row r="179" spans="1:3" x14ac:dyDescent="0.25">
      <c r="A179" s="1" t="s">
        <v>332</v>
      </c>
      <c r="B179" s="466">
        <v>6502</v>
      </c>
      <c r="C179" s="484">
        <v>14920500</v>
      </c>
    </row>
    <row r="180" spans="1:3" x14ac:dyDescent="0.25">
      <c r="A180" s="1" t="s">
        <v>341</v>
      </c>
      <c r="B180" s="466">
        <v>6503</v>
      </c>
      <c r="C180" s="484">
        <v>1500000</v>
      </c>
    </row>
    <row r="181" spans="1:3" x14ac:dyDescent="0.25">
      <c r="A181" s="1" t="s">
        <v>302</v>
      </c>
      <c r="B181" s="466">
        <v>6504</v>
      </c>
      <c r="C181" s="484"/>
    </row>
    <row r="182" spans="1:3" x14ac:dyDescent="0.25">
      <c r="A182" s="463" t="s">
        <v>7</v>
      </c>
      <c r="B182" s="464">
        <v>6550</v>
      </c>
      <c r="C182" s="483">
        <f>SUM(C183:C189)</f>
        <v>105987457</v>
      </c>
    </row>
    <row r="183" spans="1:3" x14ac:dyDescent="0.25">
      <c r="A183" s="1" t="s">
        <v>303</v>
      </c>
      <c r="B183" s="466">
        <v>6551</v>
      </c>
      <c r="C183" s="484">
        <v>95698000</v>
      </c>
    </row>
    <row r="184" spans="1:3" x14ac:dyDescent="0.25">
      <c r="A184" s="1" t="s">
        <v>304</v>
      </c>
      <c r="B184" s="466">
        <v>6552</v>
      </c>
      <c r="C184" s="484"/>
    </row>
    <row r="185" spans="1:3" x14ac:dyDescent="0.25">
      <c r="A185" s="1" t="s">
        <v>181</v>
      </c>
      <c r="B185" s="466">
        <v>6599</v>
      </c>
      <c r="C185" s="484">
        <v>7824601</v>
      </c>
    </row>
    <row r="186" spans="1:3" ht="31.5" x14ac:dyDescent="0.25">
      <c r="A186" s="1" t="s">
        <v>306</v>
      </c>
      <c r="B186" s="466">
        <v>6601</v>
      </c>
      <c r="C186" s="484">
        <v>329870</v>
      </c>
    </row>
    <row r="187" spans="1:3" ht="31.5" x14ac:dyDescent="0.25">
      <c r="A187" s="1" t="s">
        <v>307</v>
      </c>
      <c r="B187" s="466">
        <v>6605</v>
      </c>
      <c r="C187" s="484">
        <v>784986</v>
      </c>
    </row>
    <row r="188" spans="1:3" x14ac:dyDescent="0.25">
      <c r="A188" s="1" t="s">
        <v>308</v>
      </c>
      <c r="B188" s="466">
        <v>6608</v>
      </c>
      <c r="C188" s="484"/>
    </row>
    <row r="189" spans="1:3" x14ac:dyDescent="0.25">
      <c r="A189" s="1" t="s">
        <v>15</v>
      </c>
      <c r="B189" s="466">
        <v>6618</v>
      </c>
      <c r="C189" s="484">
        <v>1350000</v>
      </c>
    </row>
    <row r="190" spans="1:3" x14ac:dyDescent="0.25">
      <c r="A190" s="463" t="s">
        <v>8</v>
      </c>
      <c r="B190" s="464">
        <v>6700</v>
      </c>
      <c r="C190" s="483">
        <f>SUM(C191:C194)</f>
        <v>6000000</v>
      </c>
    </row>
    <row r="191" spans="1:3" x14ac:dyDescent="0.25">
      <c r="A191" s="1" t="s">
        <v>333</v>
      </c>
      <c r="B191" s="466">
        <v>6701</v>
      </c>
      <c r="C191" s="484"/>
    </row>
    <row r="192" spans="1:3" x14ac:dyDescent="0.25">
      <c r="A192" s="1" t="s">
        <v>41</v>
      </c>
      <c r="B192" s="466">
        <v>6702</v>
      </c>
      <c r="C192" s="484"/>
    </row>
    <row r="193" spans="1:3" x14ac:dyDescent="0.25">
      <c r="A193" s="1" t="s">
        <v>42</v>
      </c>
      <c r="B193" s="466">
        <v>6703</v>
      </c>
      <c r="C193" s="484"/>
    </row>
    <row r="194" spans="1:3" x14ac:dyDescent="0.25">
      <c r="A194" s="1" t="s">
        <v>9</v>
      </c>
      <c r="B194" s="466">
        <v>6704</v>
      </c>
      <c r="C194" s="484">
        <v>6000000</v>
      </c>
    </row>
    <row r="195" spans="1:3" x14ac:dyDescent="0.25">
      <c r="A195" s="463" t="s">
        <v>12</v>
      </c>
      <c r="B195" s="464">
        <v>6750</v>
      </c>
      <c r="C195" s="483">
        <f>C196</f>
        <v>5453520</v>
      </c>
    </row>
    <row r="196" spans="1:3" x14ac:dyDescent="0.25">
      <c r="A196" s="1" t="s">
        <v>309</v>
      </c>
      <c r="B196" s="466">
        <v>6757</v>
      </c>
      <c r="C196" s="484">
        <v>5453520</v>
      </c>
    </row>
    <row r="197" spans="1:3" ht="31.5" x14ac:dyDescent="0.25">
      <c r="A197" s="463" t="s">
        <v>310</v>
      </c>
      <c r="B197" s="464">
        <v>6900</v>
      </c>
      <c r="C197" s="483">
        <f>C198</f>
        <v>0</v>
      </c>
    </row>
    <row r="198" spans="1:3" x14ac:dyDescent="0.25">
      <c r="A198" s="1" t="s">
        <v>311</v>
      </c>
      <c r="B198" s="466">
        <v>6905</v>
      </c>
      <c r="C198" s="484"/>
    </row>
    <row r="199" spans="1:3" x14ac:dyDescent="0.25">
      <c r="A199" s="1" t="s">
        <v>312</v>
      </c>
      <c r="B199" s="466">
        <v>6912</v>
      </c>
      <c r="C199" s="484">
        <v>4350000</v>
      </c>
    </row>
    <row r="200" spans="1:3" x14ac:dyDescent="0.25">
      <c r="A200" s="1" t="s">
        <v>334</v>
      </c>
      <c r="B200" s="466">
        <v>6913</v>
      </c>
      <c r="C200" s="484"/>
    </row>
    <row r="201" spans="1:3" x14ac:dyDescent="0.25">
      <c r="A201" s="1" t="s">
        <v>313</v>
      </c>
      <c r="B201" s="466">
        <v>6949</v>
      </c>
      <c r="C201" s="484">
        <v>2000000</v>
      </c>
    </row>
    <row r="202" spans="1:3" x14ac:dyDescent="0.25">
      <c r="A202" s="463" t="s">
        <v>314</v>
      </c>
      <c r="B202" s="464">
        <v>7000</v>
      </c>
      <c r="C202" s="483">
        <v>92522000</v>
      </c>
    </row>
    <row r="203" spans="1:3" x14ac:dyDescent="0.25">
      <c r="A203" s="1" t="s">
        <v>315</v>
      </c>
      <c r="B203" s="466">
        <v>7001</v>
      </c>
      <c r="C203" s="484">
        <v>35190000</v>
      </c>
    </row>
    <row r="204" spans="1:3" x14ac:dyDescent="0.25">
      <c r="A204" s="1" t="s">
        <v>13</v>
      </c>
      <c r="B204" s="466">
        <v>7049</v>
      </c>
      <c r="C204" s="484">
        <v>58088178</v>
      </c>
    </row>
    <row r="205" spans="1:3" x14ac:dyDescent="0.25">
      <c r="A205" s="463" t="s">
        <v>13</v>
      </c>
      <c r="B205" s="464">
        <v>7750</v>
      </c>
      <c r="C205" s="483">
        <f>SUM(C206:C208)</f>
        <v>4560600</v>
      </c>
    </row>
    <row r="206" spans="1:3" x14ac:dyDescent="0.25">
      <c r="A206" s="1" t="s">
        <v>18</v>
      </c>
      <c r="B206" s="466">
        <v>7756</v>
      </c>
      <c r="C206" s="484">
        <v>2409600</v>
      </c>
    </row>
    <row r="207" spans="1:3" x14ac:dyDescent="0.25">
      <c r="A207" s="1" t="s">
        <v>259</v>
      </c>
      <c r="B207" s="466">
        <v>7757</v>
      </c>
      <c r="C207" s="484"/>
    </row>
    <row r="208" spans="1:3" x14ac:dyDescent="0.25">
      <c r="A208" s="1" t="s">
        <v>294</v>
      </c>
      <c r="B208" s="466">
        <v>7799</v>
      </c>
      <c r="C208" s="484">
        <v>2151000</v>
      </c>
    </row>
    <row r="209" spans="1:3" x14ac:dyDescent="0.25">
      <c r="A209" s="487" t="s">
        <v>335</v>
      </c>
      <c r="B209" s="488"/>
      <c r="C209" s="483">
        <f>C205+C202+C197+C195+C190+C182+C177+C175+C170+C168+C162+C160+C158+C152+C151</f>
        <v>2328331784</v>
      </c>
    </row>
    <row r="210" spans="1:3" x14ac:dyDescent="0.25">
      <c r="A210" s="452" t="s">
        <v>318</v>
      </c>
      <c r="B210" s="469"/>
      <c r="C210" s="452"/>
    </row>
    <row r="211" spans="1:3" x14ac:dyDescent="0.25">
      <c r="A211" s="470" t="s">
        <v>319</v>
      </c>
      <c r="B211" s="470"/>
      <c r="C211" s="470"/>
    </row>
    <row r="212" spans="1:3" x14ac:dyDescent="0.25">
      <c r="A212" s="448" t="s">
        <v>320</v>
      </c>
      <c r="B212" s="448"/>
      <c r="C212" s="449"/>
    </row>
    <row r="213" spans="1:3" x14ac:dyDescent="0.25">
      <c r="A213" s="448" t="s">
        <v>321</v>
      </c>
      <c r="B213" s="448"/>
      <c r="C213" s="449"/>
    </row>
    <row r="214" spans="1:3" x14ac:dyDescent="0.25">
      <c r="A214" s="452"/>
      <c r="B214" s="469"/>
      <c r="C214" s="452"/>
    </row>
    <row r="215" spans="1:3" x14ac:dyDescent="0.25">
      <c r="A215" s="446" t="s">
        <v>322</v>
      </c>
      <c r="B215" s="471" t="s">
        <v>323</v>
      </c>
      <c r="C215" s="471"/>
    </row>
    <row r="216" spans="1:3" x14ac:dyDescent="0.25">
      <c r="A216" s="446"/>
      <c r="B216" s="472"/>
      <c r="C216" s="452"/>
    </row>
    <row r="217" spans="1:3" x14ac:dyDescent="0.25">
      <c r="A217" s="446"/>
      <c r="B217" s="472"/>
      <c r="C217" s="452"/>
    </row>
    <row r="218" spans="1:3" x14ac:dyDescent="0.25">
      <c r="A218" s="446"/>
      <c r="B218" s="472"/>
      <c r="C218" s="452"/>
    </row>
    <row r="219" spans="1:3" x14ac:dyDescent="0.25">
      <c r="A219" s="446"/>
      <c r="B219" s="472"/>
      <c r="C219" s="452"/>
    </row>
    <row r="220" spans="1:3" x14ac:dyDescent="0.25">
      <c r="A220" s="452" t="s">
        <v>19</v>
      </c>
      <c r="B220" s="473" t="s">
        <v>324</v>
      </c>
      <c r="C220" s="473"/>
    </row>
    <row r="221" spans="1:3" x14ac:dyDescent="0.25">
      <c r="A221" s="452"/>
      <c r="B221" s="469"/>
      <c r="C221" s="452"/>
    </row>
    <row r="222" spans="1:3" x14ac:dyDescent="0.25">
      <c r="A222" s="474" t="s">
        <v>325</v>
      </c>
      <c r="B222" s="471" t="s">
        <v>326</v>
      </c>
      <c r="C222" s="471"/>
    </row>
    <row r="223" spans="1:3" x14ac:dyDescent="0.25">
      <c r="B223" s="475"/>
      <c r="C223" s="452"/>
    </row>
    <row r="224" spans="1:3" x14ac:dyDescent="0.25">
      <c r="B224" s="475"/>
      <c r="C224" s="452"/>
    </row>
    <row r="225" spans="1:3" x14ac:dyDescent="0.25">
      <c r="B225" s="475"/>
      <c r="C225" s="452"/>
    </row>
    <row r="226" spans="1:3" x14ac:dyDescent="0.25">
      <c r="B226" s="475"/>
      <c r="C226" s="452"/>
    </row>
    <row r="227" spans="1:3" x14ac:dyDescent="0.25">
      <c r="A227" s="452" t="s">
        <v>327</v>
      </c>
      <c r="B227" s="473" t="s">
        <v>344</v>
      </c>
      <c r="C227" s="473"/>
    </row>
    <row r="228" spans="1:3" x14ac:dyDescent="0.25">
      <c r="A228" s="452"/>
      <c r="B228" s="469"/>
      <c r="C228" s="452"/>
    </row>
    <row r="230" spans="1:3" x14ac:dyDescent="0.25">
      <c r="A230" s="446" t="s">
        <v>264</v>
      </c>
      <c r="B230" s="446"/>
      <c r="C230" s="447"/>
    </row>
    <row r="231" spans="1:3" x14ac:dyDescent="0.25">
      <c r="A231" s="446" t="s">
        <v>265</v>
      </c>
      <c r="B231" s="446"/>
      <c r="C231" s="447"/>
    </row>
    <row r="232" spans="1:3" x14ac:dyDescent="0.25">
      <c r="B232" s="448"/>
      <c r="C232" s="449"/>
    </row>
    <row r="233" spans="1:3" x14ac:dyDescent="0.25">
      <c r="A233" s="450" t="s">
        <v>266</v>
      </c>
      <c r="B233" s="450"/>
      <c r="C233" s="450"/>
    </row>
    <row r="234" spans="1:3" x14ac:dyDescent="0.25">
      <c r="A234" s="450" t="s">
        <v>345</v>
      </c>
      <c r="B234" s="450"/>
      <c r="C234" s="450"/>
    </row>
    <row r="235" spans="1:3" x14ac:dyDescent="0.25">
      <c r="A235" s="451" t="s">
        <v>346</v>
      </c>
      <c r="B235" s="451"/>
      <c r="C235" s="451"/>
    </row>
    <row r="236" spans="1:3" x14ac:dyDescent="0.25">
      <c r="A236" s="452" t="s">
        <v>268</v>
      </c>
      <c r="B236" s="453"/>
      <c r="C236" s="452"/>
    </row>
    <row r="237" spans="1:3" x14ac:dyDescent="0.25">
      <c r="A237" s="452" t="s">
        <v>269</v>
      </c>
      <c r="B237" s="453"/>
      <c r="C237" s="452"/>
    </row>
    <row r="238" spans="1:3" x14ac:dyDescent="0.25">
      <c r="A238" s="448" t="s">
        <v>270</v>
      </c>
      <c r="B238" s="449" t="s">
        <v>16</v>
      </c>
    </row>
    <row r="239" spans="1:3" x14ac:dyDescent="0.25">
      <c r="A239" s="448" t="s">
        <v>342</v>
      </c>
      <c r="B239" s="449" t="s">
        <v>272</v>
      </c>
    </row>
    <row r="240" spans="1:3" x14ac:dyDescent="0.25">
      <c r="A240" s="448" t="s">
        <v>273</v>
      </c>
      <c r="B240" s="449" t="s">
        <v>274</v>
      </c>
    </row>
    <row r="241" spans="1:3" x14ac:dyDescent="0.25">
      <c r="A241" s="448" t="s">
        <v>275</v>
      </c>
      <c r="B241" s="449" t="s">
        <v>276</v>
      </c>
    </row>
    <row r="242" spans="1:3" x14ac:dyDescent="0.25">
      <c r="A242" s="452" t="s">
        <v>277</v>
      </c>
      <c r="B242" s="453"/>
      <c r="C242" s="452"/>
    </row>
    <row r="243" spans="1:3" x14ac:dyDescent="0.25">
      <c r="A243" s="448" t="s">
        <v>343</v>
      </c>
    </row>
    <row r="244" spans="1:3" x14ac:dyDescent="0.25">
      <c r="A244" s="446" t="s">
        <v>279</v>
      </c>
      <c r="B244" s="447"/>
      <c r="C244" s="446"/>
    </row>
    <row r="245" spans="1:3" x14ac:dyDescent="0.25">
      <c r="A245" s="448" t="s">
        <v>347</v>
      </c>
    </row>
    <row r="246" spans="1:3" x14ac:dyDescent="0.25">
      <c r="A246" s="448" t="s">
        <v>281</v>
      </c>
    </row>
    <row r="248" spans="1:3" x14ac:dyDescent="0.25">
      <c r="A248" s="446" t="s">
        <v>348</v>
      </c>
      <c r="B248" s="481">
        <v>8483371798</v>
      </c>
    </row>
    <row r="249" spans="1:3" x14ac:dyDescent="0.25">
      <c r="A249" s="446" t="s">
        <v>349</v>
      </c>
      <c r="B249" s="477">
        <f>C319</f>
        <v>2355824592</v>
      </c>
      <c r="C249" s="446"/>
    </row>
    <row r="250" spans="1:3" x14ac:dyDescent="0.25">
      <c r="A250" s="455" t="s">
        <v>284</v>
      </c>
      <c r="B250" s="477">
        <f>C255</f>
        <v>40323720</v>
      </c>
    </row>
    <row r="251" spans="1:3" x14ac:dyDescent="0.25">
      <c r="A251" s="455" t="s">
        <v>285</v>
      </c>
      <c r="B251" s="477">
        <f>C264</f>
        <v>2315500872</v>
      </c>
    </row>
    <row r="252" spans="1:3" x14ac:dyDescent="0.25">
      <c r="A252" s="457" t="s">
        <v>289</v>
      </c>
      <c r="B252" s="481">
        <f>B248-B249</f>
        <v>6127547206</v>
      </c>
      <c r="C252" s="446"/>
    </row>
    <row r="253" spans="1:3" x14ac:dyDescent="0.25">
      <c r="A253" s="458" t="s">
        <v>20</v>
      </c>
      <c r="B253" s="460"/>
      <c r="C253" s="482" t="s">
        <v>290</v>
      </c>
    </row>
    <row r="254" spans="1:3" x14ac:dyDescent="0.25">
      <c r="A254" s="458"/>
      <c r="B254" s="462"/>
      <c r="C254" s="482"/>
    </row>
    <row r="255" spans="1:3" x14ac:dyDescent="0.25">
      <c r="A255" s="463" t="s">
        <v>291</v>
      </c>
      <c r="B255" s="464"/>
      <c r="C255" s="483">
        <f>C256</f>
        <v>40323720</v>
      </c>
    </row>
    <row r="256" spans="1:3" x14ac:dyDescent="0.25">
      <c r="A256" s="463" t="s">
        <v>292</v>
      </c>
      <c r="B256" s="464"/>
      <c r="C256" s="483">
        <f>C257+C259</f>
        <v>40323720</v>
      </c>
    </row>
    <row r="257" spans="1:3" x14ac:dyDescent="0.25">
      <c r="A257" s="463" t="s">
        <v>293</v>
      </c>
      <c r="B257" s="464">
        <v>6400</v>
      </c>
      <c r="C257" s="483">
        <f>C258</f>
        <v>17073720</v>
      </c>
    </row>
    <row r="258" spans="1:3" x14ac:dyDescent="0.25">
      <c r="A258" s="1" t="s">
        <v>13</v>
      </c>
      <c r="B258" s="466">
        <v>6449</v>
      </c>
      <c r="C258" s="484">
        <v>17073720</v>
      </c>
    </row>
    <row r="259" spans="1:3" x14ac:dyDescent="0.25">
      <c r="A259" s="463" t="s">
        <v>13</v>
      </c>
      <c r="B259" s="464">
        <v>7750</v>
      </c>
      <c r="C259" s="483">
        <f>SUM(C260:C262)</f>
        <v>23250000</v>
      </c>
    </row>
    <row r="260" spans="1:3" ht="31.5" x14ac:dyDescent="0.25">
      <c r="A260" s="1" t="s">
        <v>17</v>
      </c>
      <c r="B260" s="466">
        <v>7753</v>
      </c>
      <c r="C260" s="484"/>
    </row>
    <row r="261" spans="1:3" x14ac:dyDescent="0.25">
      <c r="A261" s="1" t="s">
        <v>329</v>
      </c>
      <c r="B261" s="466">
        <v>7766</v>
      </c>
      <c r="C261" s="484"/>
    </row>
    <row r="262" spans="1:3" x14ac:dyDescent="0.25">
      <c r="A262" s="1" t="s">
        <v>294</v>
      </c>
      <c r="B262" s="466">
        <v>7799</v>
      </c>
      <c r="C262" s="484">
        <v>23250000</v>
      </c>
    </row>
    <row r="263" spans="1:3" x14ac:dyDescent="0.25">
      <c r="A263" s="463" t="s">
        <v>295</v>
      </c>
      <c r="B263" s="464"/>
      <c r="C263" s="483">
        <f>C264</f>
        <v>2315500872</v>
      </c>
    </row>
    <row r="264" spans="1:3" x14ac:dyDescent="0.25">
      <c r="A264" s="463" t="s">
        <v>292</v>
      </c>
      <c r="B264" s="464"/>
      <c r="C264" s="483">
        <f>C265+C267+C269+C275+C277+C282+C284+C289+C299+C304+C306+C311+C314</f>
        <v>2315500872</v>
      </c>
    </row>
    <row r="265" spans="1:3" x14ac:dyDescent="0.25">
      <c r="A265" s="463" t="s">
        <v>10</v>
      </c>
      <c r="B265" s="464">
        <v>6000</v>
      </c>
      <c r="C265" s="489">
        <v>1138116714</v>
      </c>
    </row>
    <row r="266" spans="1:3" x14ac:dyDescent="0.25">
      <c r="A266" s="1" t="s">
        <v>296</v>
      </c>
      <c r="B266" s="466">
        <v>6001</v>
      </c>
      <c r="C266" s="484">
        <v>1137196800</v>
      </c>
    </row>
    <row r="267" spans="1:3" ht="31.5" x14ac:dyDescent="0.25">
      <c r="A267" s="463" t="s">
        <v>297</v>
      </c>
      <c r="B267" s="464">
        <v>6050</v>
      </c>
      <c r="C267" s="489">
        <f>C268</f>
        <v>69035265</v>
      </c>
    </row>
    <row r="268" spans="1:3" x14ac:dyDescent="0.25">
      <c r="A268" s="1" t="s">
        <v>297</v>
      </c>
      <c r="B268" s="466">
        <v>6051</v>
      </c>
      <c r="C268" s="484">
        <v>69035265</v>
      </c>
    </row>
    <row r="269" spans="1:3" x14ac:dyDescent="0.25">
      <c r="A269" s="463" t="s">
        <v>0</v>
      </c>
      <c r="B269" s="464">
        <v>6100</v>
      </c>
      <c r="C269" s="483">
        <f>SUM(C270:C274)</f>
        <v>549524526</v>
      </c>
    </row>
    <row r="270" spans="1:3" x14ac:dyDescent="0.25">
      <c r="A270" s="1" t="s">
        <v>1</v>
      </c>
      <c r="B270" s="466">
        <v>6101</v>
      </c>
      <c r="C270" s="484">
        <v>18327000</v>
      </c>
    </row>
    <row r="271" spans="1:3" x14ac:dyDescent="0.25">
      <c r="A271" s="1" t="s">
        <v>298</v>
      </c>
      <c r="B271" s="466">
        <v>6107</v>
      </c>
      <c r="C271" s="484">
        <v>894000</v>
      </c>
    </row>
    <row r="272" spans="1:3" x14ac:dyDescent="0.25">
      <c r="A272" s="1" t="s">
        <v>299</v>
      </c>
      <c r="B272" s="466">
        <v>6112</v>
      </c>
      <c r="C272" s="484">
        <v>331520679</v>
      </c>
    </row>
    <row r="273" spans="1:3" x14ac:dyDescent="0.25">
      <c r="A273" s="1" t="s">
        <v>14</v>
      </c>
      <c r="B273" s="466">
        <v>6113</v>
      </c>
      <c r="C273" s="484">
        <v>1341000</v>
      </c>
    </row>
    <row r="274" spans="1:3" x14ac:dyDescent="0.25">
      <c r="A274" s="1" t="s">
        <v>300</v>
      </c>
      <c r="B274" s="466">
        <v>6115</v>
      </c>
      <c r="C274" s="484">
        <v>197441847</v>
      </c>
    </row>
    <row r="275" spans="1:3" x14ac:dyDescent="0.25">
      <c r="A275" s="463" t="s">
        <v>11</v>
      </c>
      <c r="B275" s="464">
        <v>6250</v>
      </c>
      <c r="C275" s="483">
        <f>C276</f>
        <v>2160000</v>
      </c>
    </row>
    <row r="276" spans="1:3" x14ac:dyDescent="0.25">
      <c r="A276" s="1" t="s">
        <v>13</v>
      </c>
      <c r="B276" s="466">
        <v>6299</v>
      </c>
      <c r="C276" s="484">
        <v>2160000</v>
      </c>
    </row>
    <row r="277" spans="1:3" x14ac:dyDescent="0.25">
      <c r="A277" s="463" t="s">
        <v>2</v>
      </c>
      <c r="B277" s="464">
        <v>6300</v>
      </c>
      <c r="C277" s="483">
        <f>SUM(C278:C281)</f>
        <v>317117906</v>
      </c>
    </row>
    <row r="278" spans="1:3" x14ac:dyDescent="0.25">
      <c r="A278" s="1" t="s">
        <v>3</v>
      </c>
      <c r="B278" s="466">
        <v>6301</v>
      </c>
      <c r="C278" s="484">
        <v>236083864</v>
      </c>
    </row>
    <row r="279" spans="1:3" x14ac:dyDescent="0.25">
      <c r="A279" s="1" t="s">
        <v>4</v>
      </c>
      <c r="B279" s="466">
        <v>6302</v>
      </c>
      <c r="C279" s="484">
        <v>40564402</v>
      </c>
    </row>
    <row r="280" spans="1:3" x14ac:dyDescent="0.25">
      <c r="A280" s="1" t="s">
        <v>5</v>
      </c>
      <c r="B280" s="466">
        <v>6303</v>
      </c>
      <c r="C280" s="484">
        <v>26948172</v>
      </c>
    </row>
    <row r="281" spans="1:3" x14ac:dyDescent="0.25">
      <c r="A281" s="1" t="s">
        <v>6</v>
      </c>
      <c r="B281" s="466">
        <v>6304</v>
      </c>
      <c r="C281" s="484">
        <v>13521468</v>
      </c>
    </row>
    <row r="282" spans="1:3" x14ac:dyDescent="0.25">
      <c r="A282" s="463" t="s">
        <v>293</v>
      </c>
      <c r="B282" s="464">
        <v>6400</v>
      </c>
      <c r="C282" s="483">
        <v>7500000</v>
      </c>
    </row>
    <row r="283" spans="1:3" x14ac:dyDescent="0.25">
      <c r="A283" s="1" t="s">
        <v>330</v>
      </c>
      <c r="B283" s="466">
        <v>6404</v>
      </c>
      <c r="C283" s="484">
        <v>7500000</v>
      </c>
    </row>
    <row r="284" spans="1:3" x14ac:dyDescent="0.25">
      <c r="A284" s="463" t="s">
        <v>301</v>
      </c>
      <c r="B284" s="464">
        <v>6500</v>
      </c>
      <c r="C284" s="483">
        <f>SUM(C285:C288)</f>
        <v>61030533</v>
      </c>
    </row>
    <row r="285" spans="1:3" x14ac:dyDescent="0.25">
      <c r="A285" s="1" t="s">
        <v>331</v>
      </c>
      <c r="B285" s="466">
        <v>6501</v>
      </c>
      <c r="C285" s="484">
        <v>27051033</v>
      </c>
    </row>
    <row r="286" spans="1:3" x14ac:dyDescent="0.25">
      <c r="A286" s="1" t="s">
        <v>332</v>
      </c>
      <c r="B286" s="466">
        <v>6502</v>
      </c>
      <c r="C286" s="484">
        <v>12379500</v>
      </c>
    </row>
    <row r="287" spans="1:3" x14ac:dyDescent="0.25">
      <c r="A287" s="1" t="s">
        <v>341</v>
      </c>
      <c r="B287" s="466">
        <v>6503</v>
      </c>
      <c r="C287" s="484"/>
    </row>
    <row r="288" spans="1:3" x14ac:dyDescent="0.25">
      <c r="A288" s="1" t="s">
        <v>302</v>
      </c>
      <c r="B288" s="466">
        <v>6504</v>
      </c>
      <c r="C288" s="484">
        <v>21600000</v>
      </c>
    </row>
    <row r="289" spans="1:3" x14ac:dyDescent="0.25">
      <c r="A289" s="463" t="s">
        <v>7</v>
      </c>
      <c r="B289" s="464">
        <v>6550</v>
      </c>
      <c r="C289" s="483">
        <f>SUM(C290:C296)</f>
        <v>14765953</v>
      </c>
    </row>
    <row r="290" spans="1:3" x14ac:dyDescent="0.25">
      <c r="A290" s="1" t="s">
        <v>303</v>
      </c>
      <c r="B290" s="466">
        <v>6551</v>
      </c>
      <c r="C290" s="484">
        <v>9274200</v>
      </c>
    </row>
    <row r="291" spans="1:3" x14ac:dyDescent="0.25">
      <c r="A291" s="1" t="s">
        <v>304</v>
      </c>
      <c r="B291" s="466">
        <v>6552</v>
      </c>
      <c r="C291" s="484"/>
    </row>
    <row r="292" spans="1:3" x14ac:dyDescent="0.25">
      <c r="A292" s="1" t="s">
        <v>181</v>
      </c>
      <c r="B292" s="466">
        <v>6599</v>
      </c>
      <c r="C292" s="484">
        <v>2238600</v>
      </c>
    </row>
    <row r="293" spans="1:3" ht="31.5" x14ac:dyDescent="0.25">
      <c r="A293" s="1" t="s">
        <v>306</v>
      </c>
      <c r="B293" s="466">
        <v>6601</v>
      </c>
      <c r="C293" s="484">
        <v>303153</v>
      </c>
    </row>
    <row r="294" spans="1:3" ht="31.5" x14ac:dyDescent="0.25">
      <c r="A294" s="1" t="s">
        <v>307</v>
      </c>
      <c r="B294" s="466">
        <v>6605</v>
      </c>
      <c r="C294" s="484">
        <v>1600000</v>
      </c>
    </row>
    <row r="295" spans="1:3" x14ac:dyDescent="0.25">
      <c r="A295" s="1" t="s">
        <v>308</v>
      </c>
      <c r="B295" s="466">
        <v>6608</v>
      </c>
      <c r="C295" s="484"/>
    </row>
    <row r="296" spans="1:3" x14ac:dyDescent="0.25">
      <c r="A296" s="1" t="s">
        <v>15</v>
      </c>
      <c r="B296" s="466">
        <v>6618</v>
      </c>
      <c r="C296" s="484">
        <v>1350000</v>
      </c>
    </row>
    <row r="297" spans="1:3" s="446" customFormat="1" x14ac:dyDescent="0.25">
      <c r="A297" s="491" t="s">
        <v>38</v>
      </c>
      <c r="B297" s="492">
        <v>6650</v>
      </c>
      <c r="C297" s="493">
        <f>C298</f>
        <v>1600000</v>
      </c>
    </row>
    <row r="298" spans="1:3" x14ac:dyDescent="0.25">
      <c r="A298" s="485" t="s">
        <v>39</v>
      </c>
      <c r="B298" s="486">
        <v>6699</v>
      </c>
      <c r="C298" s="490">
        <v>1600000</v>
      </c>
    </row>
    <row r="299" spans="1:3" x14ac:dyDescent="0.25">
      <c r="A299" s="463" t="s">
        <v>8</v>
      </c>
      <c r="B299" s="464">
        <v>6700</v>
      </c>
      <c r="C299" s="483">
        <f>SUM(C300:C303)</f>
        <v>6000000</v>
      </c>
    </row>
    <row r="300" spans="1:3" x14ac:dyDescent="0.25">
      <c r="A300" s="1" t="s">
        <v>333</v>
      </c>
      <c r="B300" s="466">
        <v>6701</v>
      </c>
      <c r="C300" s="484"/>
    </row>
    <row r="301" spans="1:3" x14ac:dyDescent="0.25">
      <c r="A301" s="1" t="s">
        <v>41</v>
      </c>
      <c r="B301" s="466">
        <v>6702</v>
      </c>
      <c r="C301" s="484"/>
    </row>
    <row r="302" spans="1:3" x14ac:dyDescent="0.25">
      <c r="A302" s="1" t="s">
        <v>42</v>
      </c>
      <c r="B302" s="466">
        <v>6703</v>
      </c>
      <c r="C302" s="484"/>
    </row>
    <row r="303" spans="1:3" x14ac:dyDescent="0.25">
      <c r="A303" s="1" t="s">
        <v>9</v>
      </c>
      <c r="B303" s="466">
        <v>6704</v>
      </c>
      <c r="C303" s="484">
        <v>6000000</v>
      </c>
    </row>
    <row r="304" spans="1:3" x14ac:dyDescent="0.25">
      <c r="A304" s="463" t="s">
        <v>12</v>
      </c>
      <c r="B304" s="464">
        <v>6750</v>
      </c>
      <c r="C304" s="483">
        <f>C305</f>
        <v>53547975</v>
      </c>
    </row>
    <row r="305" spans="1:3" x14ac:dyDescent="0.25">
      <c r="A305" s="1" t="s">
        <v>309</v>
      </c>
      <c r="B305" s="466">
        <v>6757</v>
      </c>
      <c r="C305" s="484">
        <v>53547975</v>
      </c>
    </row>
    <row r="306" spans="1:3" ht="31.5" x14ac:dyDescent="0.25">
      <c r="A306" s="463" t="s">
        <v>310</v>
      </c>
      <c r="B306" s="464">
        <v>6900</v>
      </c>
      <c r="C306" s="483">
        <f>C307</f>
        <v>0</v>
      </c>
    </row>
    <row r="307" spans="1:3" x14ac:dyDescent="0.25">
      <c r="A307" s="1" t="s">
        <v>311</v>
      </c>
      <c r="B307" s="466">
        <v>6905</v>
      </c>
      <c r="C307" s="484"/>
    </row>
    <row r="308" spans="1:3" x14ac:dyDescent="0.25">
      <c r="A308" s="1" t="s">
        <v>312</v>
      </c>
      <c r="B308" s="466">
        <v>6912</v>
      </c>
      <c r="C308" s="484"/>
    </row>
    <row r="309" spans="1:3" x14ac:dyDescent="0.25">
      <c r="A309" s="1" t="s">
        <v>334</v>
      </c>
      <c r="B309" s="466">
        <v>6913</v>
      </c>
      <c r="C309" s="484"/>
    </row>
    <row r="310" spans="1:3" x14ac:dyDescent="0.25">
      <c r="A310" s="1" t="s">
        <v>313</v>
      </c>
      <c r="B310" s="466">
        <v>6949</v>
      </c>
      <c r="C310" s="484"/>
    </row>
    <row r="311" spans="1:3" x14ac:dyDescent="0.25">
      <c r="A311" s="463" t="s">
        <v>314</v>
      </c>
      <c r="B311" s="464">
        <v>7000</v>
      </c>
      <c r="C311" s="483">
        <v>92522000</v>
      </c>
    </row>
    <row r="312" spans="1:3" x14ac:dyDescent="0.25">
      <c r="A312" s="1" t="s">
        <v>315</v>
      </c>
      <c r="B312" s="466">
        <v>7001</v>
      </c>
      <c r="C312" s="484">
        <v>14688000</v>
      </c>
    </row>
    <row r="313" spans="1:3" x14ac:dyDescent="0.25">
      <c r="A313" s="1" t="s">
        <v>13</v>
      </c>
      <c r="B313" s="466">
        <v>7049</v>
      </c>
      <c r="C313" s="484">
        <v>128995500</v>
      </c>
    </row>
    <row r="314" spans="1:3" x14ac:dyDescent="0.25">
      <c r="A314" s="463" t="s">
        <v>13</v>
      </c>
      <c r="B314" s="464">
        <v>7750</v>
      </c>
      <c r="C314" s="483">
        <f>SUM(C316:C318)</f>
        <v>4180000</v>
      </c>
    </row>
    <row r="315" spans="1:3" ht="31.5" x14ac:dyDescent="0.25">
      <c r="A315" s="485" t="s">
        <v>17</v>
      </c>
      <c r="B315" s="486">
        <v>7753</v>
      </c>
      <c r="C315" s="494">
        <v>4986300</v>
      </c>
    </row>
    <row r="316" spans="1:3" x14ac:dyDescent="0.25">
      <c r="A316" s="1" t="s">
        <v>18</v>
      </c>
      <c r="B316" s="466">
        <v>7756</v>
      </c>
      <c r="C316" s="484"/>
    </row>
    <row r="317" spans="1:3" x14ac:dyDescent="0.25">
      <c r="A317" s="1" t="s">
        <v>259</v>
      </c>
      <c r="B317" s="466">
        <v>7757</v>
      </c>
      <c r="C317" s="484"/>
    </row>
    <row r="318" spans="1:3" x14ac:dyDescent="0.25">
      <c r="A318" s="1" t="s">
        <v>294</v>
      </c>
      <c r="B318" s="466">
        <v>7799</v>
      </c>
      <c r="C318" s="484">
        <v>4180000</v>
      </c>
    </row>
    <row r="319" spans="1:3" x14ac:dyDescent="0.25">
      <c r="A319" s="487" t="s">
        <v>335</v>
      </c>
      <c r="B319" s="488"/>
      <c r="C319" s="483">
        <f>C314+C311+C306+C304+C299+C289+C284+C282+C277+C275+C269+C267+C265+C259+C258</f>
        <v>2355824592</v>
      </c>
    </row>
    <row r="320" spans="1:3" x14ac:dyDescent="0.25">
      <c r="A320" s="452" t="s">
        <v>318</v>
      </c>
      <c r="B320" s="469"/>
      <c r="C320" s="452"/>
    </row>
    <row r="321" spans="1:3" x14ac:dyDescent="0.25">
      <c r="A321" s="470" t="s">
        <v>319</v>
      </c>
      <c r="B321" s="470"/>
      <c r="C321" s="470"/>
    </row>
    <row r="322" spans="1:3" x14ac:dyDescent="0.25">
      <c r="A322" s="448" t="s">
        <v>320</v>
      </c>
      <c r="B322" s="448"/>
      <c r="C322" s="449"/>
    </row>
    <row r="323" spans="1:3" x14ac:dyDescent="0.25">
      <c r="A323" s="448" t="s">
        <v>321</v>
      </c>
      <c r="B323" s="448"/>
      <c r="C323" s="449"/>
    </row>
    <row r="324" spans="1:3" x14ac:dyDescent="0.25">
      <c r="A324" s="452"/>
      <c r="B324" s="469"/>
      <c r="C324" s="452"/>
    </row>
    <row r="325" spans="1:3" x14ac:dyDescent="0.25">
      <c r="A325" s="446" t="s">
        <v>322</v>
      </c>
      <c r="B325" s="471" t="s">
        <v>323</v>
      </c>
      <c r="C325" s="471"/>
    </row>
    <row r="326" spans="1:3" x14ac:dyDescent="0.25">
      <c r="A326" s="446"/>
      <c r="B326" s="472"/>
      <c r="C326" s="452"/>
    </row>
    <row r="327" spans="1:3" x14ac:dyDescent="0.25">
      <c r="A327" s="446"/>
      <c r="B327" s="472"/>
      <c r="C327" s="452"/>
    </row>
    <row r="328" spans="1:3" x14ac:dyDescent="0.25">
      <c r="A328" s="446"/>
      <c r="B328" s="472"/>
      <c r="C328" s="452"/>
    </row>
    <row r="329" spans="1:3" x14ac:dyDescent="0.25">
      <c r="A329" s="446"/>
      <c r="B329" s="472"/>
      <c r="C329" s="452"/>
    </row>
    <row r="330" spans="1:3" x14ac:dyDescent="0.25">
      <c r="A330" s="452" t="s">
        <v>19</v>
      </c>
      <c r="B330" s="473" t="s">
        <v>324</v>
      </c>
      <c r="C330" s="473"/>
    </row>
    <row r="331" spans="1:3" x14ac:dyDescent="0.25">
      <c r="A331" s="452"/>
      <c r="B331" s="469"/>
      <c r="C331" s="452"/>
    </row>
    <row r="332" spans="1:3" x14ac:dyDescent="0.25">
      <c r="A332" s="474" t="s">
        <v>325</v>
      </c>
      <c r="B332" s="471" t="s">
        <v>326</v>
      </c>
      <c r="C332" s="471"/>
    </row>
    <row r="333" spans="1:3" x14ac:dyDescent="0.25">
      <c r="B333" s="475"/>
      <c r="C333" s="452"/>
    </row>
    <row r="334" spans="1:3" x14ac:dyDescent="0.25">
      <c r="B334" s="475"/>
      <c r="C334" s="452"/>
    </row>
    <row r="335" spans="1:3" x14ac:dyDescent="0.25">
      <c r="B335" s="475"/>
      <c r="C335" s="452"/>
    </row>
    <row r="336" spans="1:3" x14ac:dyDescent="0.25">
      <c r="B336" s="475"/>
      <c r="C336" s="452"/>
    </row>
    <row r="337" spans="1:3" x14ac:dyDescent="0.25">
      <c r="A337" s="452" t="s">
        <v>327</v>
      </c>
      <c r="B337" s="473" t="s">
        <v>344</v>
      </c>
      <c r="C337" s="473"/>
    </row>
    <row r="340" spans="1:3" x14ac:dyDescent="0.25">
      <c r="A340" s="450" t="s">
        <v>266</v>
      </c>
      <c r="B340" s="450"/>
      <c r="C340" s="450"/>
    </row>
    <row r="341" spans="1:3" x14ac:dyDescent="0.25">
      <c r="A341" s="450" t="s">
        <v>350</v>
      </c>
      <c r="B341" s="450"/>
      <c r="C341" s="450"/>
    </row>
    <row r="342" spans="1:3" x14ac:dyDescent="0.25">
      <c r="A342" s="451" t="s">
        <v>352</v>
      </c>
      <c r="B342" s="451"/>
      <c r="C342" s="451"/>
    </row>
    <row r="343" spans="1:3" x14ac:dyDescent="0.25">
      <c r="A343" s="452" t="s">
        <v>268</v>
      </c>
      <c r="B343" s="453"/>
      <c r="C343" s="452"/>
    </row>
    <row r="344" spans="1:3" x14ac:dyDescent="0.25">
      <c r="A344" s="452" t="s">
        <v>269</v>
      </c>
      <c r="B344" s="453"/>
      <c r="C344" s="452"/>
    </row>
    <row r="345" spans="1:3" x14ac:dyDescent="0.25">
      <c r="A345" s="448" t="s">
        <v>270</v>
      </c>
      <c r="B345" s="449" t="s">
        <v>16</v>
      </c>
    </row>
    <row r="346" spans="1:3" x14ac:dyDescent="0.25">
      <c r="A346" s="448" t="s">
        <v>342</v>
      </c>
      <c r="B346" s="449" t="s">
        <v>272</v>
      </c>
    </row>
    <row r="347" spans="1:3" x14ac:dyDescent="0.25">
      <c r="A347" s="448" t="s">
        <v>273</v>
      </c>
      <c r="B347" s="449" t="s">
        <v>274</v>
      </c>
    </row>
    <row r="348" spans="1:3" x14ac:dyDescent="0.25">
      <c r="A348" s="448" t="s">
        <v>275</v>
      </c>
      <c r="B348" s="449" t="s">
        <v>276</v>
      </c>
    </row>
    <row r="349" spans="1:3" x14ac:dyDescent="0.25">
      <c r="A349" s="452" t="s">
        <v>277</v>
      </c>
      <c r="B349" s="453"/>
      <c r="C349" s="452"/>
    </row>
    <row r="350" spans="1:3" x14ac:dyDescent="0.25">
      <c r="A350" s="448" t="s">
        <v>343</v>
      </c>
    </row>
    <row r="351" spans="1:3" x14ac:dyDescent="0.25">
      <c r="A351" s="446" t="s">
        <v>279</v>
      </c>
      <c r="B351" s="447"/>
      <c r="C351" s="446"/>
    </row>
    <row r="352" spans="1:3" x14ac:dyDescent="0.25">
      <c r="A352" s="448" t="s">
        <v>351</v>
      </c>
    </row>
    <row r="353" spans="1:3" x14ac:dyDescent="0.25">
      <c r="A353" s="448" t="s">
        <v>281</v>
      </c>
    </row>
    <row r="355" spans="1:3" x14ac:dyDescent="0.25">
      <c r="A355" s="446" t="s">
        <v>353</v>
      </c>
      <c r="B355" s="476">
        <v>6127547206</v>
      </c>
    </row>
    <row r="356" spans="1:3" x14ac:dyDescent="0.25">
      <c r="A356" s="446" t="s">
        <v>354</v>
      </c>
      <c r="B356" s="477">
        <f>C423</f>
        <v>2364858380</v>
      </c>
      <c r="C356" s="446"/>
    </row>
    <row r="357" spans="1:3" x14ac:dyDescent="0.25">
      <c r="A357" s="455" t="s">
        <v>284</v>
      </c>
      <c r="B357" s="477">
        <f>C362</f>
        <v>23243320</v>
      </c>
    </row>
    <row r="358" spans="1:3" x14ac:dyDescent="0.25">
      <c r="A358" s="455" t="s">
        <v>285</v>
      </c>
      <c r="B358" s="477">
        <f>C371</f>
        <v>2341615060</v>
      </c>
    </row>
    <row r="359" spans="1:3" x14ac:dyDescent="0.25">
      <c r="A359" s="457" t="s">
        <v>289</v>
      </c>
      <c r="B359" s="481">
        <f>B355-B356</f>
        <v>3762688826</v>
      </c>
      <c r="C359" s="446"/>
    </row>
    <row r="360" spans="1:3" x14ac:dyDescent="0.25">
      <c r="A360" s="458" t="s">
        <v>20</v>
      </c>
      <c r="B360" s="460"/>
      <c r="C360" s="482" t="s">
        <v>290</v>
      </c>
    </row>
    <row r="361" spans="1:3" x14ac:dyDescent="0.25">
      <c r="A361" s="458"/>
      <c r="B361" s="462"/>
      <c r="C361" s="482"/>
    </row>
    <row r="362" spans="1:3" x14ac:dyDescent="0.25">
      <c r="A362" s="463" t="s">
        <v>291</v>
      </c>
      <c r="B362" s="464"/>
      <c r="C362" s="483">
        <f>C363</f>
        <v>23243320</v>
      </c>
    </row>
    <row r="363" spans="1:3" x14ac:dyDescent="0.25">
      <c r="A363" s="463" t="s">
        <v>292</v>
      </c>
      <c r="B363" s="464"/>
      <c r="C363" s="483">
        <f>C364+C366</f>
        <v>23243320</v>
      </c>
    </row>
    <row r="364" spans="1:3" x14ac:dyDescent="0.25">
      <c r="A364" s="463" t="s">
        <v>293</v>
      </c>
      <c r="B364" s="464">
        <v>6400</v>
      </c>
      <c r="C364" s="483">
        <f>C365</f>
        <v>18543320</v>
      </c>
    </row>
    <row r="365" spans="1:3" x14ac:dyDescent="0.25">
      <c r="A365" s="1" t="s">
        <v>13</v>
      </c>
      <c r="B365" s="466">
        <v>6449</v>
      </c>
      <c r="C365" s="484">
        <v>18543320</v>
      </c>
    </row>
    <row r="366" spans="1:3" x14ac:dyDescent="0.25">
      <c r="A366" s="463" t="s">
        <v>13</v>
      </c>
      <c r="B366" s="464">
        <v>7750</v>
      </c>
      <c r="C366" s="483">
        <v>4700000</v>
      </c>
    </row>
    <row r="367" spans="1:3" ht="31.5" x14ac:dyDescent="0.25">
      <c r="A367" s="1" t="s">
        <v>17</v>
      </c>
      <c r="B367" s="466">
        <v>7753</v>
      </c>
      <c r="C367" s="484"/>
    </row>
    <row r="368" spans="1:3" x14ac:dyDescent="0.25">
      <c r="A368" s="1" t="s">
        <v>329</v>
      </c>
      <c r="B368" s="466">
        <v>7766</v>
      </c>
      <c r="C368" s="484">
        <v>4700000</v>
      </c>
    </row>
    <row r="369" spans="1:3" x14ac:dyDescent="0.25">
      <c r="A369" s="1" t="s">
        <v>294</v>
      </c>
      <c r="B369" s="466">
        <v>7799</v>
      </c>
      <c r="C369" s="484"/>
    </row>
    <row r="370" spans="1:3" x14ac:dyDescent="0.25">
      <c r="A370" s="463" t="s">
        <v>295</v>
      </c>
      <c r="B370" s="464"/>
      <c r="C370" s="483">
        <f>C371</f>
        <v>2341615060</v>
      </c>
    </row>
    <row r="371" spans="1:3" x14ac:dyDescent="0.25">
      <c r="A371" s="463" t="s">
        <v>292</v>
      </c>
      <c r="B371" s="464"/>
      <c r="C371" s="483">
        <f>C372+C374+C376+C382+C384+C389+C391+C396+C404+C409+C411+C416+C419</f>
        <v>2341615060</v>
      </c>
    </row>
    <row r="372" spans="1:3" x14ac:dyDescent="0.25">
      <c r="A372" s="463" t="s">
        <v>10</v>
      </c>
      <c r="B372" s="464">
        <v>6000</v>
      </c>
      <c r="C372" s="489">
        <v>1138116714</v>
      </c>
    </row>
    <row r="373" spans="1:3" x14ac:dyDescent="0.25">
      <c r="A373" s="1" t="s">
        <v>296</v>
      </c>
      <c r="B373" s="466">
        <v>6001</v>
      </c>
      <c r="C373" s="484">
        <v>1138116714</v>
      </c>
    </row>
    <row r="374" spans="1:3" ht="31.5" x14ac:dyDescent="0.25">
      <c r="A374" s="463" t="s">
        <v>297</v>
      </c>
      <c r="B374" s="464">
        <v>6050</v>
      </c>
      <c r="C374" s="489">
        <v>51934155</v>
      </c>
    </row>
    <row r="375" spans="1:3" x14ac:dyDescent="0.25">
      <c r="A375" s="1" t="s">
        <v>297</v>
      </c>
      <c r="B375" s="466">
        <v>6051</v>
      </c>
      <c r="C375" s="484">
        <v>51934155</v>
      </c>
    </row>
    <row r="376" spans="1:3" x14ac:dyDescent="0.25">
      <c r="A376" s="463" t="s">
        <v>0</v>
      </c>
      <c r="B376" s="464">
        <v>6100</v>
      </c>
      <c r="C376" s="483">
        <f>SUM(C377:C381)</f>
        <v>546783717</v>
      </c>
    </row>
    <row r="377" spans="1:3" x14ac:dyDescent="0.25">
      <c r="A377" s="1" t="s">
        <v>1</v>
      </c>
      <c r="B377" s="466">
        <v>6101</v>
      </c>
      <c r="C377" s="484">
        <v>18029000</v>
      </c>
    </row>
    <row r="378" spans="1:3" x14ac:dyDescent="0.25">
      <c r="A378" s="1" t="s">
        <v>298</v>
      </c>
      <c r="B378" s="466">
        <v>6107</v>
      </c>
      <c r="C378" s="484">
        <v>894000</v>
      </c>
    </row>
    <row r="379" spans="1:3" x14ac:dyDescent="0.25">
      <c r="A379" s="1" t="s">
        <v>299</v>
      </c>
      <c r="B379" s="466">
        <v>6112</v>
      </c>
      <c r="C379" s="484">
        <v>330139359</v>
      </c>
    </row>
    <row r="380" spans="1:3" x14ac:dyDescent="0.25">
      <c r="A380" s="1" t="s">
        <v>14</v>
      </c>
      <c r="B380" s="466">
        <v>6113</v>
      </c>
      <c r="C380" s="484">
        <v>1341000</v>
      </c>
    </row>
    <row r="381" spans="1:3" x14ac:dyDescent="0.25">
      <c r="A381" s="1" t="s">
        <v>300</v>
      </c>
      <c r="B381" s="466">
        <v>6115</v>
      </c>
      <c r="C381" s="484">
        <v>196380358</v>
      </c>
    </row>
    <row r="382" spans="1:3" x14ac:dyDescent="0.25">
      <c r="A382" s="463" t="s">
        <v>11</v>
      </c>
      <c r="B382" s="464">
        <v>6250</v>
      </c>
      <c r="C382" s="483">
        <f>C383</f>
        <v>2160000</v>
      </c>
    </row>
    <row r="383" spans="1:3" x14ac:dyDescent="0.25">
      <c r="A383" s="1" t="s">
        <v>13</v>
      </c>
      <c r="B383" s="466">
        <v>6299</v>
      </c>
      <c r="C383" s="484">
        <v>2160000</v>
      </c>
    </row>
    <row r="384" spans="1:3" x14ac:dyDescent="0.25">
      <c r="A384" s="463" t="s">
        <v>2</v>
      </c>
      <c r="B384" s="464">
        <v>6300</v>
      </c>
      <c r="C384" s="483">
        <f>SUM(C385:C388)</f>
        <v>317027713</v>
      </c>
    </row>
    <row r="385" spans="1:3" x14ac:dyDescent="0.25">
      <c r="A385" s="1" t="s">
        <v>3</v>
      </c>
      <c r="B385" s="466">
        <v>6301</v>
      </c>
      <c r="C385" s="484">
        <v>236083864</v>
      </c>
    </row>
    <row r="386" spans="1:3" x14ac:dyDescent="0.25">
      <c r="A386" s="1" t="s">
        <v>4</v>
      </c>
      <c r="B386" s="466">
        <v>6302</v>
      </c>
      <c r="C386" s="484">
        <v>40471519</v>
      </c>
    </row>
    <row r="387" spans="1:3" x14ac:dyDescent="0.25">
      <c r="A387" s="1" t="s">
        <v>5</v>
      </c>
      <c r="B387" s="466">
        <v>6303</v>
      </c>
      <c r="C387" s="484">
        <v>26981823</v>
      </c>
    </row>
    <row r="388" spans="1:3" x14ac:dyDescent="0.25">
      <c r="A388" s="1" t="s">
        <v>6</v>
      </c>
      <c r="B388" s="466">
        <v>6304</v>
      </c>
      <c r="C388" s="484">
        <v>13490507</v>
      </c>
    </row>
    <row r="389" spans="1:3" x14ac:dyDescent="0.25">
      <c r="A389" s="463" t="s">
        <v>293</v>
      </c>
      <c r="B389" s="464">
        <v>6400</v>
      </c>
      <c r="C389" s="483">
        <v>7500000</v>
      </c>
    </row>
    <row r="390" spans="1:3" x14ac:dyDescent="0.25">
      <c r="A390" s="1" t="s">
        <v>330</v>
      </c>
      <c r="B390" s="466">
        <v>6404</v>
      </c>
      <c r="C390" s="484">
        <v>7500000</v>
      </c>
    </row>
    <row r="391" spans="1:3" x14ac:dyDescent="0.25">
      <c r="A391" s="463" t="s">
        <v>301</v>
      </c>
      <c r="B391" s="464">
        <v>6500</v>
      </c>
      <c r="C391" s="483">
        <f>SUM(C392:C395)</f>
        <v>-58922167</v>
      </c>
    </row>
    <row r="392" spans="1:3" x14ac:dyDescent="0.25">
      <c r="A392" s="1" t="s">
        <v>331</v>
      </c>
      <c r="B392" s="466">
        <v>6501</v>
      </c>
      <c r="C392" s="484">
        <v>-38970667</v>
      </c>
    </row>
    <row r="393" spans="1:3" x14ac:dyDescent="0.25">
      <c r="A393" s="1" t="s">
        <v>332</v>
      </c>
      <c r="B393" s="466">
        <v>6502</v>
      </c>
      <c r="C393" s="484">
        <v>-8851500</v>
      </c>
    </row>
    <row r="394" spans="1:3" x14ac:dyDescent="0.25">
      <c r="A394" s="1" t="s">
        <v>341</v>
      </c>
      <c r="B394" s="466">
        <v>6503</v>
      </c>
      <c r="C394" s="484">
        <v>1500000</v>
      </c>
    </row>
    <row r="395" spans="1:3" x14ac:dyDescent="0.25">
      <c r="A395" s="1" t="s">
        <v>302</v>
      </c>
      <c r="B395" s="466">
        <v>6504</v>
      </c>
      <c r="C395" s="484">
        <v>-12600000</v>
      </c>
    </row>
    <row r="396" spans="1:3" x14ac:dyDescent="0.25">
      <c r="A396" s="463" t="s">
        <v>7</v>
      </c>
      <c r="B396" s="464">
        <v>6550</v>
      </c>
      <c r="C396" s="483">
        <f>SUM(C397:C403)</f>
        <v>9959228</v>
      </c>
    </row>
    <row r="397" spans="1:3" x14ac:dyDescent="0.25">
      <c r="A397" s="1" t="s">
        <v>303</v>
      </c>
      <c r="B397" s="466">
        <v>6551</v>
      </c>
      <c r="C397" s="484">
        <v>5566600</v>
      </c>
    </row>
    <row r="398" spans="1:3" x14ac:dyDescent="0.25">
      <c r="A398" s="1" t="s">
        <v>304</v>
      </c>
      <c r="B398" s="466">
        <v>6552</v>
      </c>
      <c r="C398" s="484"/>
    </row>
    <row r="399" spans="1:3" x14ac:dyDescent="0.25">
      <c r="A399" s="1" t="s">
        <v>181</v>
      </c>
      <c r="B399" s="466">
        <v>6599</v>
      </c>
      <c r="C399" s="484">
        <v>2600000</v>
      </c>
    </row>
    <row r="400" spans="1:3" ht="31.5" x14ac:dyDescent="0.25">
      <c r="A400" s="1" t="s">
        <v>306</v>
      </c>
      <c r="B400" s="466">
        <v>6601</v>
      </c>
      <c r="C400" s="484">
        <v>196000</v>
      </c>
    </row>
    <row r="401" spans="1:3" ht="31.5" x14ac:dyDescent="0.25">
      <c r="A401" s="1" t="s">
        <v>307</v>
      </c>
      <c r="B401" s="466">
        <v>6605</v>
      </c>
      <c r="C401" s="484">
        <v>1596628</v>
      </c>
    </row>
    <row r="402" spans="1:3" x14ac:dyDescent="0.25">
      <c r="A402" s="1" t="s">
        <v>308</v>
      </c>
      <c r="B402" s="466">
        <v>6608</v>
      </c>
      <c r="C402" s="484"/>
    </row>
    <row r="403" spans="1:3" x14ac:dyDescent="0.25">
      <c r="A403" s="1" t="s">
        <v>15</v>
      </c>
      <c r="B403" s="466">
        <v>6618</v>
      </c>
      <c r="C403" s="484"/>
    </row>
    <row r="404" spans="1:3" x14ac:dyDescent="0.25">
      <c r="A404" s="463" t="s">
        <v>8</v>
      </c>
      <c r="B404" s="464">
        <v>6700</v>
      </c>
      <c r="C404" s="483">
        <f>SUM(C405:C408)</f>
        <v>28258000</v>
      </c>
    </row>
    <row r="405" spans="1:3" x14ac:dyDescent="0.25">
      <c r="A405" s="1" t="s">
        <v>333</v>
      </c>
      <c r="B405" s="466">
        <v>6701</v>
      </c>
      <c r="C405" s="484">
        <v>9024000</v>
      </c>
    </row>
    <row r="406" spans="1:3" x14ac:dyDescent="0.25">
      <c r="A406" s="1" t="s">
        <v>41</v>
      </c>
      <c r="B406" s="466">
        <v>6702</v>
      </c>
      <c r="C406" s="484">
        <v>11784000</v>
      </c>
    </row>
    <row r="407" spans="1:3" x14ac:dyDescent="0.25">
      <c r="A407" s="1" t="s">
        <v>42</v>
      </c>
      <c r="B407" s="466">
        <v>6703</v>
      </c>
      <c r="C407" s="484">
        <v>6850000</v>
      </c>
    </row>
    <row r="408" spans="1:3" x14ac:dyDescent="0.25">
      <c r="A408" s="1" t="s">
        <v>9</v>
      </c>
      <c r="B408" s="466">
        <v>6704</v>
      </c>
      <c r="C408" s="484">
        <v>600000</v>
      </c>
    </row>
    <row r="409" spans="1:3" x14ac:dyDescent="0.25">
      <c r="A409" s="463" t="s">
        <v>12</v>
      </c>
      <c r="B409" s="464">
        <v>6750</v>
      </c>
      <c r="C409" s="483">
        <f>C410</f>
        <v>55805750</v>
      </c>
    </row>
    <row r="410" spans="1:3" x14ac:dyDescent="0.25">
      <c r="A410" s="1" t="s">
        <v>309</v>
      </c>
      <c r="B410" s="466">
        <v>6757</v>
      </c>
      <c r="C410" s="484">
        <v>55805750</v>
      </c>
    </row>
    <row r="411" spans="1:3" ht="31.5" x14ac:dyDescent="0.25">
      <c r="A411" s="463" t="s">
        <v>310</v>
      </c>
      <c r="B411" s="464">
        <v>6900</v>
      </c>
      <c r="C411" s="483">
        <f>C412</f>
        <v>145242750</v>
      </c>
    </row>
    <row r="412" spans="1:3" x14ac:dyDescent="0.25">
      <c r="A412" s="1" t="s">
        <v>311</v>
      </c>
      <c r="B412" s="466">
        <v>6905</v>
      </c>
      <c r="C412" s="484">
        <v>145242750</v>
      </c>
    </row>
    <row r="413" spans="1:3" x14ac:dyDescent="0.25">
      <c r="A413" s="1" t="s">
        <v>312</v>
      </c>
      <c r="B413" s="466">
        <v>6912</v>
      </c>
      <c r="C413" s="484"/>
    </row>
    <row r="414" spans="1:3" x14ac:dyDescent="0.25">
      <c r="A414" s="1" t="s">
        <v>334</v>
      </c>
      <c r="B414" s="466">
        <v>6913</v>
      </c>
      <c r="C414" s="484"/>
    </row>
    <row r="415" spans="1:3" x14ac:dyDescent="0.25">
      <c r="A415" s="1" t="s">
        <v>313</v>
      </c>
      <c r="B415" s="466">
        <v>6949</v>
      </c>
      <c r="C415" s="484"/>
    </row>
    <row r="416" spans="1:3" x14ac:dyDescent="0.25">
      <c r="A416" s="463" t="s">
        <v>314</v>
      </c>
      <c r="B416" s="464">
        <v>7000</v>
      </c>
      <c r="C416" s="483">
        <v>92522000</v>
      </c>
    </row>
    <row r="417" spans="1:3" x14ac:dyDescent="0.25">
      <c r="A417" s="1" t="s">
        <v>315</v>
      </c>
      <c r="B417" s="466">
        <v>7001</v>
      </c>
      <c r="C417" s="484">
        <v>12568430</v>
      </c>
    </row>
    <row r="418" spans="1:3" x14ac:dyDescent="0.25">
      <c r="A418" s="1" t="s">
        <v>13</v>
      </c>
      <c r="B418" s="466">
        <v>7049</v>
      </c>
      <c r="C418" s="484">
        <v>109911000</v>
      </c>
    </row>
    <row r="419" spans="1:3" x14ac:dyDescent="0.25">
      <c r="A419" s="463" t="s">
        <v>13</v>
      </c>
      <c r="B419" s="464">
        <v>7750</v>
      </c>
      <c r="C419" s="483">
        <f>SUM(C420:C422)</f>
        <v>5227200</v>
      </c>
    </row>
    <row r="420" spans="1:3" x14ac:dyDescent="0.25">
      <c r="A420" s="1" t="s">
        <v>18</v>
      </c>
      <c r="B420" s="466">
        <v>7756</v>
      </c>
      <c r="C420" s="484">
        <v>1047200</v>
      </c>
    </row>
    <row r="421" spans="1:3" x14ac:dyDescent="0.25">
      <c r="A421" s="1" t="s">
        <v>259</v>
      </c>
      <c r="B421" s="466">
        <v>7757</v>
      </c>
      <c r="C421" s="484"/>
    </row>
    <row r="422" spans="1:3" x14ac:dyDescent="0.25">
      <c r="A422" s="1" t="s">
        <v>294</v>
      </c>
      <c r="B422" s="466">
        <v>7799</v>
      </c>
      <c r="C422" s="484">
        <v>4180000</v>
      </c>
    </row>
    <row r="423" spans="1:3" x14ac:dyDescent="0.25">
      <c r="A423" s="487" t="s">
        <v>335</v>
      </c>
      <c r="B423" s="488"/>
      <c r="C423" s="483">
        <f>C419+C416+C411+C409+C404+C396+C391+C389+C384+C382+C376+C374+C372+C366+C365</f>
        <v>2364858380</v>
      </c>
    </row>
    <row r="424" spans="1:3" x14ac:dyDescent="0.25">
      <c r="A424" s="452" t="s">
        <v>318</v>
      </c>
      <c r="B424" s="469"/>
      <c r="C424" s="452"/>
    </row>
    <row r="425" spans="1:3" x14ac:dyDescent="0.25">
      <c r="A425" s="470" t="s">
        <v>319</v>
      </c>
      <c r="B425" s="470"/>
      <c r="C425" s="470"/>
    </row>
    <row r="426" spans="1:3" x14ac:dyDescent="0.25">
      <c r="A426" s="448" t="s">
        <v>320</v>
      </c>
      <c r="B426" s="448"/>
      <c r="C426" s="449"/>
    </row>
    <row r="427" spans="1:3" x14ac:dyDescent="0.25">
      <c r="A427" s="448" t="s">
        <v>321</v>
      </c>
      <c r="B427" s="448"/>
      <c r="C427" s="449"/>
    </row>
    <row r="428" spans="1:3" x14ac:dyDescent="0.25">
      <c r="A428" s="452"/>
      <c r="B428" s="469"/>
      <c r="C428" s="452"/>
    </row>
    <row r="429" spans="1:3" x14ac:dyDescent="0.25">
      <c r="A429" s="446" t="s">
        <v>322</v>
      </c>
      <c r="B429" s="471" t="s">
        <v>323</v>
      </c>
      <c r="C429" s="471"/>
    </row>
    <row r="430" spans="1:3" x14ac:dyDescent="0.25">
      <c r="A430" s="446"/>
      <c r="B430" s="472"/>
      <c r="C430" s="452"/>
    </row>
    <row r="431" spans="1:3" x14ac:dyDescent="0.25">
      <c r="A431" s="446"/>
      <c r="B431" s="472"/>
      <c r="C431" s="452"/>
    </row>
    <row r="432" spans="1:3" x14ac:dyDescent="0.25">
      <c r="A432" s="446"/>
      <c r="B432" s="472"/>
      <c r="C432" s="452"/>
    </row>
    <row r="433" spans="1:3" x14ac:dyDescent="0.25">
      <c r="A433" s="446"/>
      <c r="B433" s="472"/>
      <c r="C433" s="452"/>
    </row>
    <row r="434" spans="1:3" x14ac:dyDescent="0.25">
      <c r="A434" s="452" t="s">
        <v>19</v>
      </c>
      <c r="B434" s="473" t="s">
        <v>324</v>
      </c>
      <c r="C434" s="473"/>
    </row>
    <row r="435" spans="1:3" x14ac:dyDescent="0.25">
      <c r="A435" s="452"/>
      <c r="B435" s="469"/>
      <c r="C435" s="452"/>
    </row>
    <row r="436" spans="1:3" x14ac:dyDescent="0.25">
      <c r="A436" s="474" t="s">
        <v>325</v>
      </c>
      <c r="B436" s="471" t="s">
        <v>326</v>
      </c>
      <c r="C436" s="471"/>
    </row>
    <row r="437" spans="1:3" x14ac:dyDescent="0.25">
      <c r="B437" s="475"/>
      <c r="C437" s="452"/>
    </row>
    <row r="438" spans="1:3" x14ac:dyDescent="0.25">
      <c r="B438" s="475"/>
      <c r="C438" s="452"/>
    </row>
    <row r="439" spans="1:3" x14ac:dyDescent="0.25">
      <c r="B439" s="475"/>
      <c r="C439" s="452"/>
    </row>
    <row r="440" spans="1:3" x14ac:dyDescent="0.25">
      <c r="B440" s="475"/>
      <c r="C440" s="452"/>
    </row>
    <row r="441" spans="1:3" x14ac:dyDescent="0.25">
      <c r="A441" s="452" t="s">
        <v>327</v>
      </c>
      <c r="B441" s="473" t="s">
        <v>344</v>
      </c>
      <c r="C441" s="473"/>
    </row>
  </sheetData>
  <mergeCells count="44">
    <mergeCell ref="B434:C434"/>
    <mergeCell ref="B436:C436"/>
    <mergeCell ref="B441:C441"/>
    <mergeCell ref="A423:B423"/>
    <mergeCell ref="A342:C342"/>
    <mergeCell ref="A360:A361"/>
    <mergeCell ref="B360:B361"/>
    <mergeCell ref="C360:C361"/>
    <mergeCell ref="B429:C429"/>
    <mergeCell ref="B330:C330"/>
    <mergeCell ref="B332:C332"/>
    <mergeCell ref="B337:C337"/>
    <mergeCell ref="D144:E144"/>
    <mergeCell ref="A340:C340"/>
    <mergeCell ref="A341:C341"/>
    <mergeCell ref="A235:C235"/>
    <mergeCell ref="A253:A254"/>
    <mergeCell ref="B253:B254"/>
    <mergeCell ref="C253:C254"/>
    <mergeCell ref="A319:B319"/>
    <mergeCell ref="B325:C325"/>
    <mergeCell ref="B215:C215"/>
    <mergeCell ref="B220:C220"/>
    <mergeCell ref="B222:C222"/>
    <mergeCell ref="B227:C227"/>
    <mergeCell ref="A233:C233"/>
    <mergeCell ref="A234:C234"/>
    <mergeCell ref="A127:C127"/>
    <mergeCell ref="A146:A147"/>
    <mergeCell ref="B146:B147"/>
    <mergeCell ref="C146:C147"/>
    <mergeCell ref="A209:B209"/>
    <mergeCell ref="B103:C103"/>
    <mergeCell ref="B108:C108"/>
    <mergeCell ref="B110:C110"/>
    <mergeCell ref="B115:C115"/>
    <mergeCell ref="A125:C125"/>
    <mergeCell ref="A126:C126"/>
    <mergeCell ref="A4:C4"/>
    <mergeCell ref="A5:C5"/>
    <mergeCell ref="A6:C6"/>
    <mergeCell ref="A29:A30"/>
    <mergeCell ref="B29:B30"/>
    <mergeCell ref="C29:C3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0"/>
  <sheetViews>
    <sheetView topLeftCell="A7" workbookViewId="0">
      <selection activeCell="I12" sqref="I12:I14"/>
    </sheetView>
  </sheetViews>
  <sheetFormatPr defaultRowHeight="15" x14ac:dyDescent="0.25"/>
  <cols>
    <col min="1" max="1" width="9.140625" style="48"/>
    <col min="2" max="2" width="42" style="48" customWidth="1"/>
    <col min="3" max="3" width="18.140625" style="48" customWidth="1"/>
    <col min="4" max="4" width="18.28515625" style="48" customWidth="1"/>
    <col min="5" max="5" width="14.28515625" style="48" customWidth="1"/>
    <col min="6" max="6" width="17.7109375" style="48" customWidth="1"/>
    <col min="7" max="7" width="9.140625" style="48"/>
    <col min="8" max="8" width="17.28515625" style="48" customWidth="1"/>
    <col min="9" max="9" width="15.7109375" style="48" customWidth="1"/>
    <col min="10" max="10" width="16.28515625" style="48" hidden="1" customWidth="1"/>
    <col min="11" max="11" width="15.28515625" style="48" hidden="1" customWidth="1"/>
    <col min="12" max="12" width="13.5703125" style="48" hidden="1" customWidth="1"/>
    <col min="13" max="16384" width="9.140625" style="48"/>
  </cols>
  <sheetData>
    <row r="1" spans="1:10" x14ac:dyDescent="0.25">
      <c r="A1" s="423" t="s">
        <v>129</v>
      </c>
      <c r="B1" s="423"/>
      <c r="C1" s="423"/>
      <c r="D1" s="423"/>
      <c r="E1" s="423"/>
      <c r="F1" s="423"/>
      <c r="G1" s="45"/>
      <c r="H1" s="46"/>
      <c r="I1" s="46"/>
      <c r="J1" s="47"/>
    </row>
    <row r="2" spans="1:10" x14ac:dyDescent="0.25">
      <c r="A2" s="402"/>
      <c r="B2" s="402"/>
      <c r="C2" s="402"/>
      <c r="D2" s="49"/>
      <c r="E2" s="50"/>
      <c r="F2" s="51"/>
      <c r="G2" s="52"/>
      <c r="H2" s="402"/>
      <c r="I2" s="49"/>
      <c r="J2" s="47"/>
    </row>
    <row r="3" spans="1:10" x14ac:dyDescent="0.25">
      <c r="A3" s="53" t="s">
        <v>130</v>
      </c>
      <c r="B3" s="53"/>
      <c r="C3" s="54"/>
      <c r="D3" s="54"/>
      <c r="E3" s="55"/>
      <c r="F3" s="56"/>
      <c r="G3" s="57"/>
      <c r="H3" s="54"/>
      <c r="I3" s="54"/>
      <c r="J3" s="53"/>
    </row>
    <row r="4" spans="1:10" x14ac:dyDescent="0.25">
      <c r="A4" s="53" t="s">
        <v>131</v>
      </c>
      <c r="B4" s="53"/>
      <c r="C4" s="54"/>
      <c r="D4" s="54"/>
      <c r="E4" s="55"/>
      <c r="F4" s="56"/>
      <c r="G4" s="57"/>
      <c r="H4" s="54"/>
      <c r="I4" s="54"/>
      <c r="J4" s="53"/>
    </row>
    <row r="5" spans="1:10" x14ac:dyDescent="0.25">
      <c r="A5" s="47"/>
      <c r="B5" s="47"/>
      <c r="C5" s="46"/>
      <c r="D5" s="46"/>
      <c r="E5" s="55"/>
      <c r="F5" s="58"/>
      <c r="G5" s="59"/>
      <c r="H5" s="46"/>
      <c r="I5" s="46"/>
      <c r="J5" s="47"/>
    </row>
    <row r="6" spans="1:10" x14ac:dyDescent="0.25">
      <c r="A6" s="424" t="s">
        <v>132</v>
      </c>
      <c r="B6" s="424"/>
      <c r="C6" s="424"/>
      <c r="D6" s="424"/>
      <c r="E6" s="424"/>
      <c r="F6" s="424"/>
      <c r="G6" s="60"/>
      <c r="H6" s="46"/>
      <c r="I6" s="46"/>
      <c r="J6" s="47"/>
    </row>
    <row r="7" spans="1:10" x14ac:dyDescent="0.25">
      <c r="A7" s="424" t="s">
        <v>336</v>
      </c>
      <c r="B7" s="424"/>
      <c r="C7" s="424"/>
      <c r="D7" s="424"/>
      <c r="E7" s="424"/>
      <c r="F7" s="424"/>
      <c r="G7" s="60"/>
      <c r="H7" s="46"/>
      <c r="I7" s="46"/>
      <c r="J7" s="47"/>
    </row>
    <row r="8" spans="1:10" x14ac:dyDescent="0.25">
      <c r="A8" s="403"/>
      <c r="B8" s="403"/>
      <c r="C8" s="401"/>
      <c r="D8" s="401"/>
      <c r="E8" s="61"/>
      <c r="F8" s="62"/>
      <c r="G8" s="63"/>
      <c r="H8" s="401"/>
      <c r="I8" s="401"/>
      <c r="J8" s="47"/>
    </row>
    <row r="9" spans="1:10" ht="32.25" customHeight="1" x14ac:dyDescent="0.25">
      <c r="A9" s="412" t="s">
        <v>22</v>
      </c>
      <c r="B9" s="425"/>
      <c r="C9" s="425"/>
      <c r="D9" s="425"/>
      <c r="E9" s="425"/>
      <c r="F9" s="425"/>
      <c r="G9" s="63"/>
      <c r="H9" s="401"/>
      <c r="I9" s="401"/>
      <c r="J9" s="47"/>
    </row>
    <row r="10" spans="1:10" ht="47.25" customHeight="1" x14ac:dyDescent="0.25">
      <c r="A10" s="412" t="s">
        <v>23</v>
      </c>
      <c r="B10" s="425"/>
      <c r="C10" s="425"/>
      <c r="D10" s="425"/>
      <c r="E10" s="425"/>
      <c r="F10" s="425"/>
      <c r="G10" s="64"/>
      <c r="H10" s="411" t="s">
        <v>133</v>
      </c>
      <c r="I10" s="411"/>
      <c r="J10" s="66"/>
    </row>
    <row r="11" spans="1:10" x14ac:dyDescent="0.25">
      <c r="A11" s="412" t="s">
        <v>363</v>
      </c>
      <c r="B11" s="412"/>
      <c r="C11" s="412"/>
      <c r="D11" s="412"/>
      <c r="E11" s="412"/>
      <c r="F11" s="412"/>
      <c r="G11" s="64"/>
      <c r="H11" s="413" t="s">
        <v>54</v>
      </c>
      <c r="I11" s="413"/>
      <c r="J11" s="66"/>
    </row>
    <row r="12" spans="1:10" ht="15" customHeight="1" x14ac:dyDescent="0.25">
      <c r="A12" s="414" t="s">
        <v>134</v>
      </c>
      <c r="B12" s="414" t="s">
        <v>20</v>
      </c>
      <c r="C12" s="416" t="s">
        <v>25</v>
      </c>
      <c r="D12" s="416" t="s">
        <v>263</v>
      </c>
      <c r="E12" s="419" t="s">
        <v>135</v>
      </c>
      <c r="F12" s="421" t="s">
        <v>136</v>
      </c>
      <c r="G12" s="67"/>
      <c r="H12" s="422" t="s">
        <v>359</v>
      </c>
      <c r="I12" s="422" t="s">
        <v>245</v>
      </c>
      <c r="J12" s="47"/>
    </row>
    <row r="13" spans="1:10" x14ac:dyDescent="0.25">
      <c r="A13" s="495"/>
      <c r="B13" s="495"/>
      <c r="C13" s="496"/>
      <c r="D13" s="496"/>
      <c r="E13" s="497"/>
      <c r="F13" s="421"/>
      <c r="G13" s="67"/>
      <c r="H13" s="422"/>
      <c r="I13" s="422"/>
      <c r="J13" s="68"/>
    </row>
    <row r="14" spans="1:10" x14ac:dyDescent="0.25">
      <c r="A14" s="415"/>
      <c r="B14" s="415"/>
      <c r="C14" s="418"/>
      <c r="D14" s="418"/>
      <c r="E14" s="420"/>
      <c r="F14" s="421"/>
      <c r="G14" s="69"/>
      <c r="H14" s="422"/>
      <c r="I14" s="422"/>
      <c r="J14" s="68"/>
    </row>
    <row r="15" spans="1:10" ht="29.25" customHeight="1" x14ac:dyDescent="0.25">
      <c r="A15" s="70" t="s">
        <v>26</v>
      </c>
      <c r="B15" s="71" t="s">
        <v>55</v>
      </c>
      <c r="C15" s="72"/>
      <c r="D15" s="72"/>
      <c r="E15" s="73"/>
      <c r="F15" s="73"/>
      <c r="G15" s="57"/>
      <c r="H15" s="72"/>
      <c r="I15" s="72"/>
      <c r="J15" s="74"/>
    </row>
    <row r="16" spans="1:10" ht="29.25" customHeight="1" x14ac:dyDescent="0.25">
      <c r="A16" s="70" t="s">
        <v>61</v>
      </c>
      <c r="B16" s="71" t="s">
        <v>75</v>
      </c>
      <c r="C16" s="72"/>
      <c r="D16" s="72"/>
      <c r="E16" s="73"/>
      <c r="F16" s="73"/>
      <c r="G16" s="57"/>
      <c r="H16" s="72"/>
      <c r="I16" s="72"/>
      <c r="J16" s="53"/>
    </row>
    <row r="17" spans="1:12" ht="29.25" customHeight="1" x14ac:dyDescent="0.25">
      <c r="A17" s="70">
        <v>1</v>
      </c>
      <c r="B17" s="71" t="s">
        <v>137</v>
      </c>
      <c r="C17" s="75">
        <f>C18+C97</f>
        <v>10899407999.720001</v>
      </c>
      <c r="D17" s="72">
        <f>D18+D97</f>
        <v>2242527528</v>
      </c>
      <c r="E17" s="76">
        <v>0.1596822071267201</v>
      </c>
      <c r="F17" s="76">
        <v>0.17683569771571955</v>
      </c>
      <c r="G17" s="57"/>
      <c r="H17" s="75">
        <v>10899407999.720001</v>
      </c>
      <c r="I17" s="72">
        <v>2463790882</v>
      </c>
      <c r="J17" s="53"/>
      <c r="K17" s="77"/>
    </row>
    <row r="18" spans="1:12" ht="29.25" customHeight="1" x14ac:dyDescent="0.25">
      <c r="A18" s="78">
        <v>1.1000000000000001</v>
      </c>
      <c r="B18" s="79" t="s">
        <v>138</v>
      </c>
      <c r="C18" s="80">
        <f>C19+C42+C91</f>
        <v>10083564999.720001</v>
      </c>
      <c r="D18" s="81">
        <f>D19+D42+D91</f>
        <v>2242527528</v>
      </c>
      <c r="E18" s="76">
        <v>0.1748609387090079</v>
      </c>
      <c r="F18" s="76">
        <v>0.1927931912804178</v>
      </c>
      <c r="G18" s="82"/>
      <c r="H18" s="80">
        <v>10083564999.720001</v>
      </c>
      <c r="I18" s="81">
        <v>2290505872</v>
      </c>
      <c r="J18" s="83"/>
    </row>
    <row r="19" spans="1:12" x14ac:dyDescent="0.25">
      <c r="A19" s="84" t="s">
        <v>139</v>
      </c>
      <c r="B19" s="85"/>
      <c r="C19" s="86">
        <f>C20+C23+C25+C32+C35+C40</f>
        <v>8450277611.7200003</v>
      </c>
      <c r="D19" s="87">
        <f>D20+D23+D25+D32+D35+D40</f>
        <v>2017517757</v>
      </c>
      <c r="E19" s="76">
        <v>0.2159572403391351</v>
      </c>
      <c r="F19" s="76">
        <v>0.21907271077295146</v>
      </c>
      <c r="G19" s="88"/>
      <c r="H19" s="86">
        <v>8450277611.7200003</v>
      </c>
      <c r="I19" s="87">
        <v>2060152064</v>
      </c>
      <c r="J19" s="169"/>
    </row>
    <row r="20" spans="1:12" x14ac:dyDescent="0.25">
      <c r="A20" s="90" t="s">
        <v>140</v>
      </c>
      <c r="B20" s="91" t="s">
        <v>10</v>
      </c>
      <c r="C20" s="75">
        <f>SUM(C21:C22)</f>
        <v>4600166400</v>
      </c>
      <c r="D20" s="72">
        <f>SUM(D21:D22)</f>
        <v>1104208200</v>
      </c>
      <c r="E20" s="76">
        <v>0.23140495867768596</v>
      </c>
      <c r="F20" s="76">
        <v>0.22786651226263935</v>
      </c>
      <c r="G20" s="57"/>
      <c r="H20" s="75">
        <v>4600166400</v>
      </c>
      <c r="I20" s="72">
        <v>1134373803</v>
      </c>
      <c r="J20" s="53"/>
    </row>
    <row r="21" spans="1:12" ht="15.75" x14ac:dyDescent="0.25">
      <c r="A21" s="92" t="s">
        <v>141</v>
      </c>
      <c r="B21" s="93" t="s">
        <v>32</v>
      </c>
      <c r="C21" s="34">
        <f>3735705600+J21</f>
        <v>4600166400</v>
      </c>
      <c r="D21" s="44">
        <v>1104208200</v>
      </c>
      <c r="E21" s="76">
        <v>0.23140495867768596</v>
      </c>
      <c r="F21" s="76">
        <v>0.22786651226263935</v>
      </c>
      <c r="G21" s="59"/>
      <c r="H21" s="34">
        <v>4600166400</v>
      </c>
      <c r="I21" s="44">
        <v>1134373803</v>
      </c>
      <c r="J21" s="34">
        <v>864460799.99999976</v>
      </c>
      <c r="K21" s="42">
        <v>210516208</v>
      </c>
      <c r="L21" s="42">
        <v>210516208</v>
      </c>
    </row>
    <row r="22" spans="1:12" ht="15.75" x14ac:dyDescent="0.25">
      <c r="A22" s="92" t="s">
        <v>142</v>
      </c>
      <c r="B22" s="93" t="s">
        <v>143</v>
      </c>
      <c r="C22" s="94">
        <v>0</v>
      </c>
      <c r="D22" s="95">
        <v>0</v>
      </c>
      <c r="E22" s="76"/>
      <c r="F22" s="76"/>
      <c r="G22" s="59"/>
      <c r="H22" s="94"/>
      <c r="I22" s="95"/>
      <c r="J22" s="97"/>
    </row>
    <row r="23" spans="1:12" ht="32.25" customHeight="1" x14ac:dyDescent="0.25">
      <c r="A23" s="98">
        <v>6050</v>
      </c>
      <c r="B23" s="99" t="s">
        <v>144</v>
      </c>
      <c r="C23" s="75">
        <f>C24</f>
        <v>342216000</v>
      </c>
      <c r="D23" s="72">
        <f t="shared" ref="D23" si="0">D24</f>
        <v>69035265</v>
      </c>
      <c r="E23" s="76">
        <v>0</v>
      </c>
      <c r="F23" s="76">
        <v>0</v>
      </c>
      <c r="G23" s="57"/>
      <c r="H23" s="75">
        <v>342216000</v>
      </c>
      <c r="I23" s="72">
        <v>55131000</v>
      </c>
      <c r="J23" s="53"/>
    </row>
    <row r="24" spans="1:12" ht="41.25" customHeight="1" x14ac:dyDescent="0.25">
      <c r="A24" s="100">
        <v>6051</v>
      </c>
      <c r="B24" s="101" t="s">
        <v>145</v>
      </c>
      <c r="C24" s="34">
        <v>342216000</v>
      </c>
      <c r="D24" s="44">
        <v>69035265</v>
      </c>
      <c r="E24" s="76">
        <v>0</v>
      </c>
      <c r="F24" s="76">
        <v>0</v>
      </c>
      <c r="G24" s="59"/>
      <c r="H24" s="34">
        <v>342216000</v>
      </c>
      <c r="I24" s="44">
        <v>55131000</v>
      </c>
      <c r="J24" s="47"/>
    </row>
    <row r="25" spans="1:12" x14ac:dyDescent="0.25">
      <c r="A25" s="90" t="s">
        <v>146</v>
      </c>
      <c r="B25" s="91" t="s">
        <v>0</v>
      </c>
      <c r="C25" s="75">
        <f>SUM(C26:C31)</f>
        <v>2118862248</v>
      </c>
      <c r="D25" s="72">
        <f>SUM(D26:D31)</f>
        <v>531905035</v>
      </c>
      <c r="E25" s="76">
        <v>0.23140495867768596</v>
      </c>
      <c r="F25" s="76">
        <v>0.23105139581417389</v>
      </c>
      <c r="G25" s="57"/>
      <c r="H25" s="75">
        <v>2118862248</v>
      </c>
      <c r="I25" s="72">
        <v>540235263</v>
      </c>
      <c r="J25" s="53"/>
    </row>
    <row r="26" spans="1:12" ht="15.75" x14ac:dyDescent="0.25">
      <c r="A26" s="92" t="s">
        <v>147</v>
      </c>
      <c r="B26" s="93" t="s">
        <v>1</v>
      </c>
      <c r="C26" s="103">
        <f>61710000+J26</f>
        <v>75990000</v>
      </c>
      <c r="D26" s="41">
        <v>18327000</v>
      </c>
      <c r="E26" s="76">
        <v>0.23140495867768596</v>
      </c>
      <c r="F26" s="76">
        <v>0.22142921758526038</v>
      </c>
      <c r="G26" s="59"/>
      <c r="H26" s="103">
        <v>75990000</v>
      </c>
      <c r="I26" s="41">
        <v>18997503</v>
      </c>
      <c r="J26" s="103">
        <v>14280000</v>
      </c>
      <c r="K26" s="41">
        <v>3444000</v>
      </c>
      <c r="L26" s="41">
        <v>3444000</v>
      </c>
    </row>
    <row r="27" spans="1:12" ht="15.75" x14ac:dyDescent="0.25">
      <c r="A27" s="92" t="s">
        <v>148</v>
      </c>
      <c r="B27" s="93" t="s">
        <v>149</v>
      </c>
      <c r="C27" s="103">
        <f>2904000+J27</f>
        <v>3576000</v>
      </c>
      <c r="D27" s="39">
        <f>726000+K27</f>
        <v>894000</v>
      </c>
      <c r="E27" s="76">
        <v>0.23140495867768596</v>
      </c>
      <c r="F27" s="76">
        <v>0.23140495867768596</v>
      </c>
      <c r="G27" s="59"/>
      <c r="H27" s="103">
        <v>3576000</v>
      </c>
      <c r="I27" s="39">
        <v>894000</v>
      </c>
      <c r="J27" s="103">
        <v>672000</v>
      </c>
      <c r="K27" s="39">
        <v>168000</v>
      </c>
      <c r="L27" s="39">
        <v>168000</v>
      </c>
    </row>
    <row r="28" spans="1:12" ht="15.75" x14ac:dyDescent="0.25">
      <c r="A28" s="92" t="s">
        <v>150</v>
      </c>
      <c r="B28" s="93" t="s">
        <v>33</v>
      </c>
      <c r="C28" s="103">
        <f>1066475124+J28</f>
        <v>1313262756</v>
      </c>
      <c r="D28" s="39">
        <v>323260119</v>
      </c>
      <c r="E28" s="76">
        <v>0.23140495867768596</v>
      </c>
      <c r="F28" s="76">
        <v>0.23140495867768596</v>
      </c>
      <c r="G28" s="59"/>
      <c r="H28" s="103">
        <v>1313262756</v>
      </c>
      <c r="I28" s="39">
        <v>336041190</v>
      </c>
      <c r="J28" s="103">
        <v>246787632</v>
      </c>
      <c r="K28" s="39">
        <v>63148680</v>
      </c>
      <c r="L28" s="39">
        <v>63148680</v>
      </c>
    </row>
    <row r="29" spans="1:12" ht="15.75" x14ac:dyDescent="0.25">
      <c r="A29" s="104">
        <v>6113</v>
      </c>
      <c r="B29" s="93" t="s">
        <v>14</v>
      </c>
      <c r="C29" s="34">
        <f>4356000+J29</f>
        <v>5364000</v>
      </c>
      <c r="D29" s="39">
        <f>1089000+K29</f>
        <v>1341000</v>
      </c>
      <c r="E29" s="76">
        <v>0.23140495867768596</v>
      </c>
      <c r="F29" s="76">
        <v>0.23140495867768596</v>
      </c>
      <c r="G29" s="59"/>
      <c r="H29" s="34">
        <v>5364000</v>
      </c>
      <c r="I29" s="39">
        <v>1341000</v>
      </c>
      <c r="J29" s="34">
        <v>1008000</v>
      </c>
      <c r="K29" s="39">
        <v>252000</v>
      </c>
      <c r="L29" s="39">
        <v>252000</v>
      </c>
    </row>
    <row r="30" spans="1:12" ht="15.75" x14ac:dyDescent="0.25">
      <c r="A30" s="105">
        <v>6115</v>
      </c>
      <c r="B30" s="106" t="s">
        <v>151</v>
      </c>
      <c r="C30" s="34">
        <f>581671200+J30</f>
        <v>716262384</v>
      </c>
      <c r="D30" s="40">
        <v>188082916</v>
      </c>
      <c r="E30" s="76">
        <v>0.23138705165392406</v>
      </c>
      <c r="F30" s="76">
        <v>0.23140495867768596</v>
      </c>
      <c r="G30" s="59"/>
      <c r="H30" s="34">
        <v>716262384</v>
      </c>
      <c r="I30" s="40">
        <v>182961570</v>
      </c>
      <c r="J30" s="34">
        <v>134591184</v>
      </c>
      <c r="K30" s="40">
        <v>34382040</v>
      </c>
      <c r="L30" s="40">
        <v>34382040</v>
      </c>
    </row>
    <row r="31" spans="1:12" ht="15.75" x14ac:dyDescent="0.25">
      <c r="A31" s="105">
        <v>6115</v>
      </c>
      <c r="B31" s="106" t="s">
        <v>152</v>
      </c>
      <c r="C31" s="34">
        <f>3570468+J31</f>
        <v>4407108</v>
      </c>
      <c r="D31" s="96"/>
      <c r="E31" s="76"/>
      <c r="F31" s="76"/>
      <c r="G31" s="59"/>
      <c r="H31" s="34">
        <v>4407108</v>
      </c>
      <c r="I31" s="96"/>
      <c r="J31" s="107">
        <v>836640</v>
      </c>
    </row>
    <row r="32" spans="1:12" x14ac:dyDescent="0.25">
      <c r="A32" s="90" t="s">
        <v>153</v>
      </c>
      <c r="B32" s="91" t="s">
        <v>11</v>
      </c>
      <c r="C32" s="75">
        <f>SUM(C33:C34)</f>
        <v>12000000</v>
      </c>
      <c r="D32" s="72">
        <f>SUM(D33:D34)</f>
        <v>4374000</v>
      </c>
      <c r="E32" s="76">
        <v>0</v>
      </c>
      <c r="F32" s="76">
        <v>0</v>
      </c>
      <c r="G32" s="57"/>
      <c r="H32" s="75">
        <v>12000000</v>
      </c>
      <c r="I32" s="72">
        <v>3700000</v>
      </c>
      <c r="J32" s="53"/>
    </row>
    <row r="33" spans="1:12" ht="15.75" x14ac:dyDescent="0.25">
      <c r="A33" s="92" t="s">
        <v>154</v>
      </c>
      <c r="B33" s="93" t="s">
        <v>155</v>
      </c>
      <c r="C33" s="107"/>
      <c r="D33" s="96">
        <v>0</v>
      </c>
      <c r="E33" s="76" t="e">
        <v>#DIV/0!</v>
      </c>
      <c r="F33" s="76">
        <v>0</v>
      </c>
      <c r="G33" s="59"/>
      <c r="H33" s="107"/>
      <c r="I33" s="96">
        <v>0</v>
      </c>
      <c r="J33" s="47"/>
    </row>
    <row r="34" spans="1:12" ht="15.75" x14ac:dyDescent="0.25">
      <c r="A34" s="92" t="s">
        <v>156</v>
      </c>
      <c r="B34" s="93" t="s">
        <v>157</v>
      </c>
      <c r="C34" s="34">
        <v>12000000</v>
      </c>
      <c r="D34" s="42">
        <v>4374000</v>
      </c>
      <c r="E34" s="76">
        <v>0</v>
      </c>
      <c r="F34" s="76">
        <v>0</v>
      </c>
      <c r="G34" s="59"/>
      <c r="H34" s="34">
        <v>12000000</v>
      </c>
      <c r="I34" s="42">
        <v>3700000</v>
      </c>
      <c r="J34" s="47"/>
    </row>
    <row r="35" spans="1:12" x14ac:dyDescent="0.25">
      <c r="A35" s="90" t="s">
        <v>158</v>
      </c>
      <c r="B35" s="91" t="s">
        <v>2</v>
      </c>
      <c r="C35" s="75">
        <f>SUM(C36:C39)</f>
        <v>1347032963.72</v>
      </c>
      <c r="D35" s="72">
        <f>SUM(D36:D39)</f>
        <v>307995257</v>
      </c>
      <c r="E35" s="76">
        <v>0.21477172991486043</v>
      </c>
      <c r="F35" s="76">
        <v>0.21723710007796887</v>
      </c>
      <c r="G35" s="57"/>
      <c r="H35" s="75">
        <v>1347032963.72</v>
      </c>
      <c r="I35" s="72">
        <v>326711998</v>
      </c>
      <c r="J35" s="53"/>
    </row>
    <row r="36" spans="1:12" ht="15.75" x14ac:dyDescent="0.25">
      <c r="A36" s="92" t="s">
        <v>159</v>
      </c>
      <c r="B36" s="93" t="s">
        <v>3</v>
      </c>
      <c r="C36" s="108">
        <f>826298640.9+J36</f>
        <v>1003815461.0999999</v>
      </c>
      <c r="D36" s="41">
        <v>229358171</v>
      </c>
      <c r="E36" s="76">
        <v>0.2148337313088759</v>
      </c>
      <c r="F36" s="76">
        <v>0.21724918810664243</v>
      </c>
      <c r="G36" s="59"/>
      <c r="H36" s="108">
        <v>1003815461.0999999</v>
      </c>
      <c r="I36" s="41">
        <v>243506178</v>
      </c>
      <c r="J36" s="108">
        <v>177516820.19999999</v>
      </c>
      <c r="K36" s="41">
        <v>43459893</v>
      </c>
      <c r="L36" s="41">
        <v>43459893</v>
      </c>
    </row>
    <row r="37" spans="1:12" ht="15.75" x14ac:dyDescent="0.25">
      <c r="A37" s="92" t="s">
        <v>160</v>
      </c>
      <c r="B37" s="93" t="s">
        <v>4</v>
      </c>
      <c r="C37" s="108">
        <f>141746198.07+J37</f>
        <v>172171256.78999999</v>
      </c>
      <c r="D37" s="39">
        <v>39318543</v>
      </c>
      <c r="E37" s="76">
        <v>0.2146446192861898</v>
      </c>
      <c r="F37" s="76">
        <v>0.21724921186570761</v>
      </c>
      <c r="G37" s="59"/>
      <c r="H37" s="108">
        <v>172171256.78999999</v>
      </c>
      <c r="I37" s="39">
        <v>41743916</v>
      </c>
      <c r="J37" s="108">
        <v>30425058.719999999</v>
      </c>
      <c r="K37" s="39">
        <v>7450268</v>
      </c>
      <c r="L37" s="39">
        <v>7450268</v>
      </c>
    </row>
    <row r="38" spans="1:12" ht="15.75" x14ac:dyDescent="0.25">
      <c r="A38" s="92" t="s">
        <v>161</v>
      </c>
      <c r="B38" s="93" t="s">
        <v>5</v>
      </c>
      <c r="C38" s="108">
        <f>94497465.4+J38</f>
        <v>114780836.88000001</v>
      </c>
      <c r="D38" s="39">
        <v>26212362</v>
      </c>
      <c r="E38" s="76">
        <v>0.21464460865846677</v>
      </c>
      <c r="F38" s="76">
        <v>0.21724919728574807</v>
      </c>
      <c r="G38" s="59"/>
      <c r="H38" s="108">
        <v>114780836.88000001</v>
      </c>
      <c r="I38" s="39">
        <v>27829277</v>
      </c>
      <c r="J38" s="108">
        <v>20283371.48</v>
      </c>
      <c r="K38" s="39">
        <v>4966845</v>
      </c>
      <c r="L38" s="39">
        <v>4966845</v>
      </c>
    </row>
    <row r="39" spans="1:12" ht="15.75" x14ac:dyDescent="0.25">
      <c r="A39" s="92" t="s">
        <v>162</v>
      </c>
      <c r="B39" s="93" t="s">
        <v>6</v>
      </c>
      <c r="C39" s="108">
        <f>46335133.71+J39</f>
        <v>56265408.950000003</v>
      </c>
      <c r="D39" s="40">
        <v>13106181</v>
      </c>
      <c r="E39" s="76">
        <v>0.21431415957815311</v>
      </c>
      <c r="F39" s="76">
        <v>0.21695946770470059</v>
      </c>
      <c r="G39" s="59"/>
      <c r="H39" s="108">
        <v>56265408.950000003</v>
      </c>
      <c r="I39" s="40">
        <v>13632627</v>
      </c>
      <c r="J39" s="108">
        <v>9930275.2400000002</v>
      </c>
      <c r="K39" s="40">
        <v>2430424</v>
      </c>
      <c r="L39" s="40">
        <v>2430424</v>
      </c>
    </row>
    <row r="40" spans="1:12" x14ac:dyDescent="0.25">
      <c r="A40" s="109" t="s">
        <v>163</v>
      </c>
      <c r="B40" s="110" t="s">
        <v>164</v>
      </c>
      <c r="C40" s="75">
        <f>C41</f>
        <v>30000000</v>
      </c>
      <c r="D40" s="72">
        <f>D41</f>
        <v>0</v>
      </c>
      <c r="E40" s="76">
        <v>0</v>
      </c>
      <c r="F40" s="76"/>
      <c r="G40" s="57"/>
      <c r="H40" s="75">
        <v>30000000</v>
      </c>
      <c r="I40" s="72">
        <v>0</v>
      </c>
      <c r="J40" s="53"/>
    </row>
    <row r="41" spans="1:12" ht="15.75" x14ac:dyDescent="0.25">
      <c r="A41" s="92" t="s">
        <v>165</v>
      </c>
      <c r="B41" s="93" t="s">
        <v>166</v>
      </c>
      <c r="C41" s="158">
        <v>30000000</v>
      </c>
      <c r="D41" s="96"/>
      <c r="E41" s="76">
        <v>0</v>
      </c>
      <c r="F41" s="76"/>
      <c r="G41" s="59"/>
      <c r="H41" s="158">
        <v>30000000</v>
      </c>
      <c r="I41" s="96"/>
      <c r="J41" s="47"/>
    </row>
    <row r="42" spans="1:12" x14ac:dyDescent="0.25">
      <c r="A42" s="111" t="s">
        <v>167</v>
      </c>
      <c r="B42" s="112"/>
      <c r="C42" s="113">
        <f>C43+C48+C52+C57+C61+C67+C72+C79+C82</f>
        <v>1306538170</v>
      </c>
      <c r="D42" s="114">
        <f>D43+D48+D52+D57+D61+D67+D72+D79+D82</f>
        <v>220449171</v>
      </c>
      <c r="E42" s="76">
        <v>0</v>
      </c>
      <c r="F42" s="76">
        <v>0</v>
      </c>
      <c r="G42" s="115"/>
      <c r="H42" s="113">
        <v>1306538170</v>
      </c>
      <c r="I42" s="114">
        <v>228952608</v>
      </c>
      <c r="J42" s="89"/>
    </row>
    <row r="43" spans="1:12" x14ac:dyDescent="0.25">
      <c r="A43" s="90" t="s">
        <v>168</v>
      </c>
      <c r="B43" s="91" t="s">
        <v>34</v>
      </c>
      <c r="C43" s="75">
        <f>SUM(C44:C47)</f>
        <v>112000000</v>
      </c>
      <c r="D43" s="72">
        <f t="shared" ref="D43" si="1">SUM(D44:D47)</f>
        <v>40608216</v>
      </c>
      <c r="E43" s="76">
        <v>0</v>
      </c>
      <c r="F43" s="76">
        <v>0</v>
      </c>
      <c r="G43" s="57"/>
      <c r="H43" s="75">
        <v>112000000</v>
      </c>
      <c r="I43" s="72">
        <v>9000000</v>
      </c>
      <c r="J43" s="53"/>
    </row>
    <row r="44" spans="1:12" ht="16.5" x14ac:dyDescent="0.25">
      <c r="A44" s="92" t="s">
        <v>169</v>
      </c>
      <c r="B44" s="93" t="s">
        <v>35</v>
      </c>
      <c r="C44" s="34">
        <v>60000000</v>
      </c>
      <c r="D44" s="116">
        <v>24187716</v>
      </c>
      <c r="E44" s="76">
        <v>0</v>
      </c>
      <c r="F44" s="76" t="e">
        <v>#DIV/0!</v>
      </c>
      <c r="G44" s="59"/>
      <c r="H44" s="34">
        <v>60000000</v>
      </c>
      <c r="I44" s="116"/>
      <c r="J44" s="47"/>
    </row>
    <row r="45" spans="1:12" ht="16.5" x14ac:dyDescent="0.25">
      <c r="A45" s="92" t="s">
        <v>170</v>
      </c>
      <c r="B45" s="93" t="s">
        <v>171</v>
      </c>
      <c r="C45" s="34">
        <v>30000000</v>
      </c>
      <c r="D45" s="116">
        <v>14920500</v>
      </c>
      <c r="E45" s="76">
        <v>0</v>
      </c>
      <c r="F45" s="76" t="e">
        <v>#DIV/0!</v>
      </c>
      <c r="G45" s="59"/>
      <c r="H45" s="34">
        <v>30000000</v>
      </c>
      <c r="I45" s="116"/>
      <c r="J45" s="47"/>
    </row>
    <row r="46" spans="1:12" ht="15.75" x14ac:dyDescent="0.25">
      <c r="A46" s="92" t="s">
        <v>172</v>
      </c>
      <c r="B46" s="93" t="s">
        <v>173</v>
      </c>
      <c r="C46" s="34">
        <v>4000000</v>
      </c>
      <c r="D46" s="96">
        <v>1500000</v>
      </c>
      <c r="E46" s="76">
        <v>0</v>
      </c>
      <c r="F46" s="76">
        <v>0</v>
      </c>
      <c r="G46" s="59"/>
      <c r="H46" s="34">
        <v>4000000</v>
      </c>
      <c r="I46" s="96"/>
      <c r="J46" s="47"/>
    </row>
    <row r="47" spans="1:12" ht="15.75" x14ac:dyDescent="0.25">
      <c r="A47" s="92" t="s">
        <v>174</v>
      </c>
      <c r="B47" s="93" t="s">
        <v>175</v>
      </c>
      <c r="C47" s="34">
        <v>18000000</v>
      </c>
      <c r="D47" s="42"/>
      <c r="E47" s="76">
        <v>0</v>
      </c>
      <c r="F47" s="76">
        <v>0</v>
      </c>
      <c r="G47" s="59"/>
      <c r="H47" s="34">
        <v>18000000</v>
      </c>
      <c r="I47" s="42">
        <v>9000000</v>
      </c>
      <c r="J47" s="47"/>
    </row>
    <row r="48" spans="1:12" x14ac:dyDescent="0.25">
      <c r="A48" s="90" t="s">
        <v>176</v>
      </c>
      <c r="B48" s="91" t="s">
        <v>7</v>
      </c>
      <c r="C48" s="75">
        <f>SUM(C49:C51)</f>
        <v>139000000</v>
      </c>
      <c r="D48" s="72">
        <f>SUM(D49:D51)</f>
        <v>17394401</v>
      </c>
      <c r="E48" s="76">
        <v>0</v>
      </c>
      <c r="F48" s="76">
        <v>0</v>
      </c>
      <c r="G48" s="57"/>
      <c r="H48" s="75">
        <v>139000000</v>
      </c>
      <c r="I48" s="72">
        <v>6980000</v>
      </c>
      <c r="J48" s="53"/>
    </row>
    <row r="49" spans="1:10" ht="15.75" x14ac:dyDescent="0.25">
      <c r="A49" s="92" t="s">
        <v>177</v>
      </c>
      <c r="B49" s="93" t="s">
        <v>178</v>
      </c>
      <c r="C49" s="34">
        <v>39000000</v>
      </c>
      <c r="D49" s="41">
        <v>9569800</v>
      </c>
      <c r="E49" s="76">
        <v>0</v>
      </c>
      <c r="F49" s="76">
        <v>0</v>
      </c>
      <c r="G49" s="59"/>
      <c r="H49" s="34">
        <v>39000000</v>
      </c>
      <c r="I49" s="41">
        <v>3160000</v>
      </c>
      <c r="J49" s="47"/>
    </row>
    <row r="50" spans="1:10" ht="15.75" x14ac:dyDescent="0.25">
      <c r="A50" s="92" t="s">
        <v>179</v>
      </c>
      <c r="B50" s="93" t="s">
        <v>36</v>
      </c>
      <c r="C50" s="34">
        <v>61000000</v>
      </c>
      <c r="D50" s="40"/>
      <c r="E50" s="76">
        <v>0</v>
      </c>
      <c r="F50" s="76">
        <v>0</v>
      </c>
      <c r="G50" s="59"/>
      <c r="H50" s="34">
        <v>61000000</v>
      </c>
      <c r="I50" s="40">
        <v>3820000</v>
      </c>
      <c r="J50" s="47"/>
    </row>
    <row r="51" spans="1:10" ht="16.5" x14ac:dyDescent="0.25">
      <c r="A51" s="92" t="s">
        <v>180</v>
      </c>
      <c r="B51" s="93" t="s">
        <v>181</v>
      </c>
      <c r="C51" s="34">
        <v>39000000</v>
      </c>
      <c r="D51" s="116">
        <v>7824601</v>
      </c>
      <c r="E51" s="76">
        <v>0</v>
      </c>
      <c r="F51" s="76" t="e">
        <v>#DIV/0!</v>
      </c>
      <c r="G51" s="59"/>
      <c r="H51" s="34">
        <v>39000000</v>
      </c>
      <c r="I51" s="116"/>
      <c r="J51" s="47"/>
    </row>
    <row r="52" spans="1:10" x14ac:dyDescent="0.25">
      <c r="A52" s="90" t="s">
        <v>182</v>
      </c>
      <c r="B52" s="91" t="s">
        <v>183</v>
      </c>
      <c r="C52" s="75">
        <f>SUM(C53:C56)</f>
        <v>21000000</v>
      </c>
      <c r="D52" s="72">
        <f>SUM(D53:D56)</f>
        <v>2464856</v>
      </c>
      <c r="E52" s="76">
        <v>0</v>
      </c>
      <c r="F52" s="76">
        <v>0</v>
      </c>
      <c r="G52" s="57"/>
      <c r="H52" s="75">
        <v>21000000</v>
      </c>
      <c r="I52" s="72">
        <v>3975698</v>
      </c>
      <c r="J52" s="53"/>
    </row>
    <row r="53" spans="1:10" ht="15.75" x14ac:dyDescent="0.25">
      <c r="A53" s="117">
        <v>6601</v>
      </c>
      <c r="B53" s="37" t="s">
        <v>37</v>
      </c>
      <c r="C53" s="159">
        <v>3800000</v>
      </c>
      <c r="D53" s="41">
        <v>329870</v>
      </c>
      <c r="E53" s="76">
        <v>0</v>
      </c>
      <c r="F53" s="76">
        <v>0</v>
      </c>
      <c r="G53" s="59"/>
      <c r="H53" s="159">
        <v>3800000</v>
      </c>
      <c r="I53" s="41">
        <v>316898</v>
      </c>
      <c r="J53" s="47"/>
    </row>
    <row r="54" spans="1:10" ht="15.75" x14ac:dyDescent="0.25">
      <c r="A54" s="117">
        <v>6605</v>
      </c>
      <c r="B54" s="37" t="s">
        <v>184</v>
      </c>
      <c r="C54" s="159">
        <v>4500000</v>
      </c>
      <c r="D54" s="39">
        <v>784986</v>
      </c>
      <c r="E54" s="76">
        <v>0</v>
      </c>
      <c r="F54" s="76">
        <v>0</v>
      </c>
      <c r="G54" s="59"/>
      <c r="H54" s="159">
        <v>4500000</v>
      </c>
      <c r="I54" s="39">
        <v>800000</v>
      </c>
      <c r="J54" s="47"/>
    </row>
    <row r="55" spans="1:10" ht="15.75" x14ac:dyDescent="0.25">
      <c r="A55" s="117">
        <v>6608</v>
      </c>
      <c r="B55" s="37" t="s">
        <v>185</v>
      </c>
      <c r="C55" s="159">
        <v>5500000</v>
      </c>
      <c r="D55" s="39"/>
      <c r="E55" s="76">
        <v>0</v>
      </c>
      <c r="F55" s="76">
        <v>0</v>
      </c>
      <c r="G55" s="59"/>
      <c r="H55" s="159">
        <v>5500000</v>
      </c>
      <c r="I55" s="39">
        <v>1058800</v>
      </c>
      <c r="J55" s="47"/>
    </row>
    <row r="56" spans="1:10" ht="15.75" x14ac:dyDescent="0.25">
      <c r="A56" s="117">
        <v>6618</v>
      </c>
      <c r="B56" s="37" t="s">
        <v>15</v>
      </c>
      <c r="C56" s="159">
        <v>7200000</v>
      </c>
      <c r="D56" s="40">
        <v>1350000</v>
      </c>
      <c r="E56" s="76">
        <v>0</v>
      </c>
      <c r="F56" s="76">
        <v>0</v>
      </c>
      <c r="G56" s="59"/>
      <c r="H56" s="159">
        <v>7200000</v>
      </c>
      <c r="I56" s="40">
        <v>1800000</v>
      </c>
      <c r="J56" s="47"/>
    </row>
    <row r="57" spans="1:10" x14ac:dyDescent="0.25">
      <c r="A57" s="90" t="s">
        <v>186</v>
      </c>
      <c r="B57" s="91" t="s">
        <v>38</v>
      </c>
      <c r="C57" s="75">
        <f>SUM(C58:C60)</f>
        <v>5500000</v>
      </c>
      <c r="D57" s="72">
        <f>SUM(D58:D60)</f>
        <v>0</v>
      </c>
      <c r="E57" s="76">
        <v>0</v>
      </c>
      <c r="F57" s="76">
        <v>0</v>
      </c>
      <c r="G57" s="57"/>
      <c r="H57" s="75">
        <v>5500000</v>
      </c>
      <c r="I57" s="72">
        <v>0</v>
      </c>
      <c r="J57" s="53"/>
    </row>
    <row r="58" spans="1:10" ht="15.75" x14ac:dyDescent="0.25">
      <c r="A58" s="92" t="s">
        <v>187</v>
      </c>
      <c r="B58" s="93" t="s">
        <v>188</v>
      </c>
      <c r="C58" s="34">
        <v>1000000</v>
      </c>
      <c r="D58" s="72"/>
      <c r="E58" s="76">
        <v>0</v>
      </c>
      <c r="F58" s="76">
        <v>0</v>
      </c>
      <c r="G58" s="59"/>
      <c r="H58" s="34">
        <v>1000000</v>
      </c>
      <c r="I58" s="72"/>
      <c r="J58" s="47"/>
    </row>
    <row r="59" spans="1:10" ht="15.75" x14ac:dyDescent="0.25">
      <c r="A59" s="92" t="s">
        <v>189</v>
      </c>
      <c r="B59" s="93" t="s">
        <v>190</v>
      </c>
      <c r="C59" s="34">
        <v>2500000</v>
      </c>
      <c r="D59" s="96"/>
      <c r="E59" s="76">
        <v>0</v>
      </c>
      <c r="F59" s="76">
        <v>0</v>
      </c>
      <c r="G59" s="59"/>
      <c r="H59" s="34">
        <v>2500000</v>
      </c>
      <c r="I59" s="96"/>
      <c r="J59" s="47"/>
    </row>
    <row r="60" spans="1:10" ht="15.75" x14ac:dyDescent="0.25">
      <c r="A60" s="92" t="s">
        <v>189</v>
      </c>
      <c r="B60" s="93" t="s">
        <v>39</v>
      </c>
      <c r="C60" s="34">
        <v>2000000</v>
      </c>
      <c r="D60" s="96"/>
      <c r="E60" s="76">
        <v>0</v>
      </c>
      <c r="F60" s="76">
        <v>0</v>
      </c>
      <c r="G60" s="59"/>
      <c r="H60" s="34">
        <v>2000000</v>
      </c>
      <c r="I60" s="96"/>
      <c r="J60" s="47"/>
    </row>
    <row r="61" spans="1:10" x14ac:dyDescent="0.25">
      <c r="A61" s="90" t="s">
        <v>191</v>
      </c>
      <c r="B61" s="91" t="s">
        <v>8</v>
      </c>
      <c r="C61" s="75">
        <f>SUM(C62:C66)</f>
        <v>159000000</v>
      </c>
      <c r="D61" s="72">
        <f>SUM(D62:D66)</f>
        <v>6000000</v>
      </c>
      <c r="E61" s="76">
        <v>0</v>
      </c>
      <c r="F61" s="76">
        <v>0</v>
      </c>
      <c r="G61" s="57"/>
      <c r="H61" s="75">
        <v>159000000</v>
      </c>
      <c r="I61" s="72">
        <v>7500000</v>
      </c>
      <c r="J61" s="53"/>
    </row>
    <row r="62" spans="1:10" ht="15.75" x14ac:dyDescent="0.25">
      <c r="A62" s="92" t="s">
        <v>192</v>
      </c>
      <c r="B62" s="93" t="s">
        <v>40</v>
      </c>
      <c r="C62" s="34">
        <v>44000000</v>
      </c>
      <c r="D62" s="96"/>
      <c r="E62" s="76">
        <v>0</v>
      </c>
      <c r="F62" s="76"/>
      <c r="G62" s="59"/>
      <c r="H62" s="34">
        <v>44000000</v>
      </c>
      <c r="I62" s="96"/>
      <c r="J62" s="47"/>
    </row>
    <row r="63" spans="1:10" ht="15.75" x14ac:dyDescent="0.25">
      <c r="A63" s="92" t="s">
        <v>193</v>
      </c>
      <c r="B63" s="93" t="s">
        <v>41</v>
      </c>
      <c r="C63" s="34">
        <v>41000000</v>
      </c>
      <c r="D63" s="96"/>
      <c r="E63" s="76">
        <v>0</v>
      </c>
      <c r="F63" s="76"/>
      <c r="G63" s="59"/>
      <c r="H63" s="34">
        <v>41000000</v>
      </c>
      <c r="I63" s="96"/>
      <c r="J63" s="47"/>
    </row>
    <row r="64" spans="1:10" ht="15.75" x14ac:dyDescent="0.25">
      <c r="A64" s="92" t="s">
        <v>194</v>
      </c>
      <c r="B64" s="93" t="s">
        <v>42</v>
      </c>
      <c r="C64" s="34">
        <v>40000000</v>
      </c>
      <c r="D64" s="96"/>
      <c r="E64" s="76">
        <v>0</v>
      </c>
      <c r="F64" s="76"/>
      <c r="G64" s="59"/>
      <c r="H64" s="34">
        <v>40000000</v>
      </c>
      <c r="I64" s="96"/>
      <c r="J64" s="47"/>
    </row>
    <row r="65" spans="1:10" ht="15.75" x14ac:dyDescent="0.25">
      <c r="A65" s="92" t="s">
        <v>195</v>
      </c>
      <c r="B65" s="93" t="s">
        <v>9</v>
      </c>
      <c r="C65" s="34">
        <v>30000000</v>
      </c>
      <c r="D65" s="42">
        <v>6000000</v>
      </c>
      <c r="E65" s="76">
        <v>0</v>
      </c>
      <c r="F65" s="76">
        <v>0</v>
      </c>
      <c r="G65" s="59"/>
      <c r="H65" s="34">
        <v>30000000</v>
      </c>
      <c r="I65" s="42">
        <v>7500000</v>
      </c>
      <c r="J65" s="47"/>
    </row>
    <row r="66" spans="1:10" ht="15.75" x14ac:dyDescent="0.25">
      <c r="A66" s="92" t="s">
        <v>196</v>
      </c>
      <c r="B66" s="93" t="s">
        <v>197</v>
      </c>
      <c r="C66" s="34">
        <v>4000000</v>
      </c>
      <c r="D66" s="96"/>
      <c r="E66" s="76">
        <v>0</v>
      </c>
      <c r="F66" s="76">
        <v>0</v>
      </c>
      <c r="G66" s="59"/>
      <c r="H66" s="34">
        <v>4000000</v>
      </c>
      <c r="I66" s="96"/>
      <c r="J66" s="47"/>
    </row>
    <row r="67" spans="1:10" x14ac:dyDescent="0.25">
      <c r="A67" s="90" t="s">
        <v>198</v>
      </c>
      <c r="B67" s="91" t="s">
        <v>12</v>
      </c>
      <c r="C67" s="75">
        <f>SUM(C68:C71)</f>
        <v>177080000</v>
      </c>
      <c r="D67" s="72">
        <f>SUM(D68:D71)</f>
        <v>54353520</v>
      </c>
      <c r="E67" s="76">
        <v>0</v>
      </c>
      <c r="F67" s="76">
        <v>0</v>
      </c>
      <c r="G67" s="57"/>
      <c r="H67" s="75">
        <v>177080000</v>
      </c>
      <c r="I67" s="72">
        <v>50765910</v>
      </c>
      <c r="J67" s="53"/>
    </row>
    <row r="68" spans="1:10" ht="15.75" x14ac:dyDescent="0.25">
      <c r="A68" s="92" t="s">
        <v>199</v>
      </c>
      <c r="B68" s="93" t="s">
        <v>43</v>
      </c>
      <c r="C68" s="118">
        <v>22000000</v>
      </c>
      <c r="D68" s="96"/>
      <c r="E68" s="76">
        <v>0</v>
      </c>
      <c r="F68" s="76">
        <v>0</v>
      </c>
      <c r="G68" s="59"/>
      <c r="H68" s="118">
        <v>22000000</v>
      </c>
      <c r="I68" s="96"/>
      <c r="J68" s="47"/>
    </row>
    <row r="69" spans="1:10" ht="15.75" x14ac:dyDescent="0.25">
      <c r="A69" s="92" t="s">
        <v>200</v>
      </c>
      <c r="B69" s="93" t="s">
        <v>201</v>
      </c>
      <c r="C69" s="118">
        <v>30000000</v>
      </c>
      <c r="D69" s="96"/>
      <c r="E69" s="76">
        <v>0</v>
      </c>
      <c r="F69" s="76">
        <v>0</v>
      </c>
      <c r="G69" s="59"/>
      <c r="H69" s="118">
        <v>30000000</v>
      </c>
      <c r="I69" s="96"/>
      <c r="J69" s="47"/>
    </row>
    <row r="70" spans="1:10" ht="15.75" x14ac:dyDescent="0.25">
      <c r="A70" s="92" t="s">
        <v>202</v>
      </c>
      <c r="B70" s="119" t="s">
        <v>203</v>
      </c>
      <c r="C70" s="118">
        <v>106080000</v>
      </c>
      <c r="D70" s="42">
        <v>54353520</v>
      </c>
      <c r="E70" s="76">
        <v>0</v>
      </c>
      <c r="F70" s="76">
        <v>0</v>
      </c>
      <c r="G70" s="59"/>
      <c r="H70" s="118">
        <v>106080000</v>
      </c>
      <c r="I70" s="42">
        <v>50765910</v>
      </c>
      <c r="J70" s="47"/>
    </row>
    <row r="71" spans="1:10" ht="30" x14ac:dyDescent="0.25">
      <c r="A71" s="92" t="s">
        <v>202</v>
      </c>
      <c r="B71" s="119" t="s">
        <v>204</v>
      </c>
      <c r="C71" s="103">
        <v>19000000</v>
      </c>
      <c r="D71" s="96"/>
      <c r="E71" s="76">
        <v>0</v>
      </c>
      <c r="F71" s="76">
        <v>0</v>
      </c>
      <c r="G71" s="59"/>
      <c r="H71" s="103">
        <v>19000000</v>
      </c>
      <c r="I71" s="96"/>
      <c r="J71" s="47"/>
    </row>
    <row r="72" spans="1:10" x14ac:dyDescent="0.25">
      <c r="A72" s="90" t="s">
        <v>205</v>
      </c>
      <c r="B72" s="91" t="s">
        <v>206</v>
      </c>
      <c r="C72" s="75">
        <f>SUM(C73:C78)</f>
        <v>219420000</v>
      </c>
      <c r="D72" s="72">
        <f>SUM(D73:D78)</f>
        <v>6350000</v>
      </c>
      <c r="E72" s="76">
        <v>0</v>
      </c>
      <c r="F72" s="76">
        <v>0</v>
      </c>
      <c r="G72" s="57"/>
      <c r="H72" s="75">
        <v>219420000</v>
      </c>
      <c r="I72" s="72">
        <v>5490000</v>
      </c>
      <c r="J72" s="53"/>
    </row>
    <row r="73" spans="1:10" ht="15.75" x14ac:dyDescent="0.25">
      <c r="A73" s="120" t="s">
        <v>207</v>
      </c>
      <c r="B73" s="121" t="s">
        <v>116</v>
      </c>
      <c r="C73" s="122">
        <v>29700000</v>
      </c>
      <c r="D73" s="41"/>
      <c r="E73" s="76">
        <v>0</v>
      </c>
      <c r="F73" s="76">
        <v>0</v>
      </c>
      <c r="G73" s="123"/>
      <c r="H73" s="122">
        <v>29700000</v>
      </c>
      <c r="I73" s="41">
        <v>1000000</v>
      </c>
      <c r="J73" s="124"/>
    </row>
    <row r="74" spans="1:10" ht="15.75" x14ac:dyDescent="0.25">
      <c r="A74" s="125" t="s">
        <v>208</v>
      </c>
      <c r="B74" s="126" t="s">
        <v>117</v>
      </c>
      <c r="C74" s="122">
        <v>40000000</v>
      </c>
      <c r="D74" s="39"/>
      <c r="E74" s="76">
        <v>0</v>
      </c>
      <c r="F74" s="76">
        <v>0</v>
      </c>
      <c r="G74" s="59"/>
      <c r="H74" s="122">
        <v>40000000</v>
      </c>
      <c r="I74" s="39"/>
      <c r="J74" s="47"/>
    </row>
    <row r="75" spans="1:10" ht="15.75" x14ac:dyDescent="0.25">
      <c r="A75" s="127">
        <v>6912</v>
      </c>
      <c r="B75" s="126" t="s">
        <v>118</v>
      </c>
      <c r="C75" s="122">
        <v>40000000</v>
      </c>
      <c r="D75" s="39">
        <v>4350000</v>
      </c>
      <c r="E75" s="76">
        <v>0</v>
      </c>
      <c r="F75" s="76">
        <v>0</v>
      </c>
      <c r="G75" s="59"/>
      <c r="H75" s="122">
        <v>40000000</v>
      </c>
      <c r="I75" s="39">
        <v>250000</v>
      </c>
      <c r="J75" s="47"/>
    </row>
    <row r="76" spans="1:10" ht="45" x14ac:dyDescent="0.25">
      <c r="A76" s="128">
        <v>6913</v>
      </c>
      <c r="B76" s="129" t="s">
        <v>209</v>
      </c>
      <c r="C76" s="130">
        <v>29000000</v>
      </c>
      <c r="D76" s="96"/>
      <c r="E76" s="76">
        <v>0</v>
      </c>
      <c r="F76" s="76">
        <v>0</v>
      </c>
      <c r="G76" s="59"/>
      <c r="H76" s="130">
        <v>29000000</v>
      </c>
      <c r="I76" s="96"/>
      <c r="J76" s="47"/>
    </row>
    <row r="77" spans="1:10" ht="15.75" x14ac:dyDescent="0.25">
      <c r="A77" s="127">
        <v>6921</v>
      </c>
      <c r="B77" s="126" t="s">
        <v>119</v>
      </c>
      <c r="C77" s="122">
        <v>40720000</v>
      </c>
      <c r="D77" s="96"/>
      <c r="E77" s="76">
        <v>0</v>
      </c>
      <c r="F77" s="76">
        <v>0</v>
      </c>
      <c r="G77" s="59"/>
      <c r="H77" s="122">
        <v>40720000</v>
      </c>
      <c r="I77" s="96"/>
      <c r="J77" s="47"/>
    </row>
    <row r="78" spans="1:10" ht="15.75" x14ac:dyDescent="0.25">
      <c r="A78" s="127">
        <v>6949</v>
      </c>
      <c r="B78" s="126" t="s">
        <v>120</v>
      </c>
      <c r="C78" s="122">
        <v>40000000</v>
      </c>
      <c r="D78" s="96">
        <v>2000000</v>
      </c>
      <c r="E78" s="76">
        <v>0</v>
      </c>
      <c r="F78" s="76">
        <v>0</v>
      </c>
      <c r="G78" s="59"/>
      <c r="H78" s="122">
        <v>40000000</v>
      </c>
      <c r="I78" s="96">
        <v>4240000</v>
      </c>
      <c r="J78" s="47"/>
    </row>
    <row r="79" spans="1:10" x14ac:dyDescent="0.25">
      <c r="A79" s="131">
        <v>6950</v>
      </c>
      <c r="B79" s="132" t="s">
        <v>210</v>
      </c>
      <c r="C79" s="75">
        <f>SUM(C80:C81)</f>
        <v>0</v>
      </c>
      <c r="D79" s="72">
        <f>SUM(D80:D81)</f>
        <v>0</v>
      </c>
      <c r="E79" s="76"/>
      <c r="F79" s="76">
        <v>0</v>
      </c>
      <c r="G79" s="57"/>
      <c r="H79" s="75">
        <v>0</v>
      </c>
      <c r="I79" s="72">
        <v>0</v>
      </c>
      <c r="J79" s="53"/>
    </row>
    <row r="80" spans="1:10" x14ac:dyDescent="0.25">
      <c r="A80" s="117">
        <v>6999</v>
      </c>
      <c r="B80" s="133" t="s">
        <v>211</v>
      </c>
      <c r="C80" s="102"/>
      <c r="D80" s="96"/>
      <c r="E80" s="76"/>
      <c r="F80" s="76">
        <v>0</v>
      </c>
      <c r="G80" s="59"/>
      <c r="H80" s="102"/>
      <c r="I80" s="96"/>
      <c r="J80" s="47"/>
    </row>
    <row r="81" spans="1:10" x14ac:dyDescent="0.25">
      <c r="A81" s="117">
        <v>6999</v>
      </c>
      <c r="B81" s="133" t="s">
        <v>212</v>
      </c>
      <c r="C81" s="102"/>
      <c r="D81" s="96"/>
      <c r="E81" s="76"/>
      <c r="F81" s="76">
        <v>0</v>
      </c>
      <c r="G81" s="59"/>
      <c r="H81" s="102"/>
      <c r="I81" s="96"/>
      <c r="J81" s="47"/>
    </row>
    <row r="82" spans="1:10" x14ac:dyDescent="0.25">
      <c r="A82" s="90" t="s">
        <v>213</v>
      </c>
      <c r="B82" s="91" t="s">
        <v>214</v>
      </c>
      <c r="C82" s="75">
        <f>SUM(C83:C90)</f>
        <v>473538170</v>
      </c>
      <c r="D82" s="72">
        <f>SUM(D83:D90)</f>
        <v>93278178</v>
      </c>
      <c r="E82" s="76">
        <v>0</v>
      </c>
      <c r="F82" s="76">
        <v>0</v>
      </c>
      <c r="G82" s="57"/>
      <c r="H82" s="75">
        <v>473538170</v>
      </c>
      <c r="I82" s="72">
        <v>145241000</v>
      </c>
      <c r="J82" s="53"/>
    </row>
    <row r="83" spans="1:10" ht="15.75" x14ac:dyDescent="0.25">
      <c r="A83" s="498" t="s">
        <v>123</v>
      </c>
      <c r="B83" s="363" t="s">
        <v>121</v>
      </c>
      <c r="C83" s="173">
        <v>60000000</v>
      </c>
      <c r="D83" s="170">
        <v>35190000</v>
      </c>
      <c r="E83" s="76">
        <v>0</v>
      </c>
      <c r="F83" s="76">
        <v>0</v>
      </c>
      <c r="G83" s="59"/>
      <c r="H83" s="103">
        <v>60000000</v>
      </c>
      <c r="I83" s="41">
        <v>2464000</v>
      </c>
      <c r="J83" s="47"/>
    </row>
    <row r="84" spans="1:10" ht="15.75" x14ac:dyDescent="0.25">
      <c r="A84" s="499" t="s">
        <v>44</v>
      </c>
      <c r="B84" s="37" t="s">
        <v>122</v>
      </c>
      <c r="C84" s="173">
        <v>3640000</v>
      </c>
      <c r="D84" s="170"/>
      <c r="E84" s="76">
        <v>0</v>
      </c>
      <c r="F84" s="76">
        <v>0</v>
      </c>
      <c r="G84" s="59"/>
      <c r="H84" s="103">
        <v>3640000</v>
      </c>
      <c r="I84" s="40"/>
      <c r="J84" s="47"/>
    </row>
    <row r="85" spans="1:10" ht="16.5" x14ac:dyDescent="0.25">
      <c r="A85" s="499" t="s">
        <v>123</v>
      </c>
      <c r="B85" s="37" t="s">
        <v>124</v>
      </c>
      <c r="C85" s="173">
        <v>20000000</v>
      </c>
      <c r="D85" s="380"/>
      <c r="E85" s="76">
        <v>0</v>
      </c>
      <c r="F85" s="76">
        <v>0</v>
      </c>
      <c r="G85" s="59"/>
      <c r="H85" s="103">
        <v>20000000</v>
      </c>
      <c r="I85" s="116"/>
      <c r="J85" s="47"/>
    </row>
    <row r="86" spans="1:10" ht="15.75" x14ac:dyDescent="0.25">
      <c r="A86" s="499" t="s">
        <v>45</v>
      </c>
      <c r="B86" s="37" t="s">
        <v>13</v>
      </c>
      <c r="C86" s="173">
        <v>80000000</v>
      </c>
      <c r="D86" s="170">
        <v>58088178</v>
      </c>
      <c r="E86" s="76"/>
      <c r="F86" s="76"/>
      <c r="G86" s="59"/>
      <c r="H86" s="103">
        <v>80000000</v>
      </c>
      <c r="I86" s="40">
        <v>142777000</v>
      </c>
      <c r="J86" s="47"/>
    </row>
    <row r="87" spans="1:10" ht="15.75" x14ac:dyDescent="0.25">
      <c r="A87" s="498" t="s">
        <v>45</v>
      </c>
      <c r="B87" s="500" t="s">
        <v>125</v>
      </c>
      <c r="C87" s="173">
        <v>200898170</v>
      </c>
      <c r="D87" s="96"/>
      <c r="E87" s="76">
        <v>0</v>
      </c>
      <c r="F87" s="76">
        <v>0</v>
      </c>
      <c r="G87" s="59"/>
      <c r="H87" s="103">
        <v>200898170</v>
      </c>
      <c r="I87" s="96"/>
      <c r="J87" s="47"/>
    </row>
    <row r="88" spans="1:10" ht="15.75" x14ac:dyDescent="0.25">
      <c r="A88" s="498" t="s">
        <v>45</v>
      </c>
      <c r="B88" s="501" t="s">
        <v>126</v>
      </c>
      <c r="C88" s="173">
        <v>80000000</v>
      </c>
      <c r="D88" s="96"/>
      <c r="E88" s="76">
        <v>0</v>
      </c>
      <c r="F88" s="76">
        <v>0</v>
      </c>
      <c r="G88" s="59"/>
      <c r="H88" s="103">
        <v>80000000</v>
      </c>
      <c r="I88" s="96"/>
      <c r="J88" s="47"/>
    </row>
    <row r="89" spans="1:10" ht="15.75" x14ac:dyDescent="0.25">
      <c r="A89" s="499" t="s">
        <v>45</v>
      </c>
      <c r="B89" s="37" t="s">
        <v>127</v>
      </c>
      <c r="C89" s="173">
        <v>29000000</v>
      </c>
      <c r="D89" s="96"/>
      <c r="E89" s="76">
        <v>0</v>
      </c>
      <c r="F89" s="76">
        <v>0</v>
      </c>
      <c r="G89" s="59"/>
      <c r="H89" s="103">
        <v>29000000</v>
      </c>
      <c r="I89" s="96"/>
      <c r="J89" s="47"/>
    </row>
    <row r="90" spans="1:10" ht="15.75" x14ac:dyDescent="0.25">
      <c r="A90" s="498" t="s">
        <v>45</v>
      </c>
      <c r="B90" s="37" t="s">
        <v>128</v>
      </c>
      <c r="C90" s="173"/>
      <c r="D90" s="96"/>
      <c r="E90" s="76"/>
      <c r="F90" s="76">
        <v>0</v>
      </c>
      <c r="G90" s="59"/>
      <c r="H90" s="103"/>
      <c r="I90" s="96"/>
      <c r="J90" s="47"/>
    </row>
    <row r="91" spans="1:10" x14ac:dyDescent="0.25">
      <c r="A91" s="135" t="s">
        <v>215</v>
      </c>
      <c r="B91" s="136"/>
      <c r="C91" s="113">
        <f>C92</f>
        <v>326749218</v>
      </c>
      <c r="D91" s="114">
        <f>D92</f>
        <v>4560600</v>
      </c>
      <c r="E91" s="76">
        <v>0</v>
      </c>
      <c r="F91" s="76">
        <v>0</v>
      </c>
      <c r="G91" s="115"/>
      <c r="H91" s="113">
        <v>326749218</v>
      </c>
      <c r="I91" s="114">
        <v>1401200</v>
      </c>
      <c r="J91" s="89"/>
    </row>
    <row r="92" spans="1:10" x14ac:dyDescent="0.25">
      <c r="A92" s="109" t="s">
        <v>216</v>
      </c>
      <c r="B92" s="110" t="s">
        <v>39</v>
      </c>
      <c r="C92" s="75">
        <f>SUM(C93:C96)</f>
        <v>326749218</v>
      </c>
      <c r="D92" s="72">
        <f>SUM(D93:D96)</f>
        <v>4560600</v>
      </c>
      <c r="E92" s="76">
        <v>0</v>
      </c>
      <c r="F92" s="76">
        <v>0</v>
      </c>
      <c r="G92" s="57"/>
      <c r="H92" s="75">
        <v>326749218</v>
      </c>
      <c r="I92" s="72">
        <v>1401200</v>
      </c>
      <c r="J92" s="53"/>
    </row>
    <row r="93" spans="1:10" s="507" customFormat="1" ht="15.75" x14ac:dyDescent="0.25">
      <c r="A93" s="504" t="s">
        <v>257</v>
      </c>
      <c r="B93" s="505" t="s">
        <v>18</v>
      </c>
      <c r="C93" s="506">
        <v>18000000</v>
      </c>
      <c r="D93" s="502">
        <v>2409600</v>
      </c>
      <c r="E93" s="76"/>
      <c r="F93" s="76"/>
      <c r="G93" s="57"/>
      <c r="H93" s="506">
        <v>18000000</v>
      </c>
      <c r="I93" s="502">
        <v>321200</v>
      </c>
      <c r="J93" s="53"/>
    </row>
    <row r="94" spans="1:10" s="507" customFormat="1" ht="15.75" x14ac:dyDescent="0.25">
      <c r="A94" s="508" t="s">
        <v>217</v>
      </c>
      <c r="B94" s="509" t="s">
        <v>294</v>
      </c>
      <c r="C94" s="510">
        <v>72749218</v>
      </c>
      <c r="D94" s="503">
        <v>2151000</v>
      </c>
      <c r="E94" s="76">
        <v>0</v>
      </c>
      <c r="F94" s="76">
        <v>0</v>
      </c>
      <c r="G94" s="59"/>
      <c r="H94" s="510">
        <v>72749218</v>
      </c>
      <c r="I94" s="503">
        <v>1080000</v>
      </c>
      <c r="J94" s="47"/>
    </row>
    <row r="95" spans="1:10" ht="16.5" x14ac:dyDescent="0.25">
      <c r="A95" s="160" t="s">
        <v>217</v>
      </c>
      <c r="B95" s="36" t="s">
        <v>218</v>
      </c>
      <c r="C95" s="103">
        <v>186000000</v>
      </c>
      <c r="D95" s="116"/>
      <c r="E95" s="76">
        <v>0</v>
      </c>
      <c r="F95" s="76">
        <v>0</v>
      </c>
      <c r="G95" s="138"/>
      <c r="H95" s="103">
        <v>186000000</v>
      </c>
      <c r="I95" s="116"/>
      <c r="J95" s="139"/>
    </row>
    <row r="96" spans="1:10" ht="15.75" x14ac:dyDescent="0.25">
      <c r="A96" s="160" t="s">
        <v>219</v>
      </c>
      <c r="B96" s="36" t="s">
        <v>220</v>
      </c>
      <c r="C96" s="103">
        <v>50000000</v>
      </c>
      <c r="D96" s="96"/>
      <c r="E96" s="76">
        <v>0</v>
      </c>
      <c r="F96" s="76">
        <v>0</v>
      </c>
      <c r="G96" s="59"/>
      <c r="H96" s="103">
        <v>50000000</v>
      </c>
      <c r="I96" s="96"/>
      <c r="J96" s="47"/>
    </row>
    <row r="97" spans="1:10" x14ac:dyDescent="0.25">
      <c r="A97" s="140" t="s">
        <v>221</v>
      </c>
      <c r="B97" s="141"/>
      <c r="C97" s="80">
        <f>C98+C109+C115+C125</f>
        <v>815843000</v>
      </c>
      <c r="D97" s="81">
        <f>D98+D109+D115+D125</f>
        <v>0</v>
      </c>
      <c r="E97" s="76">
        <v>0</v>
      </c>
      <c r="F97" s="76">
        <v>0</v>
      </c>
      <c r="G97" s="59"/>
      <c r="H97" s="80">
        <v>815843000</v>
      </c>
      <c r="I97" s="81">
        <v>173285010</v>
      </c>
      <c r="J97" s="83"/>
    </row>
    <row r="98" spans="1:10" x14ac:dyDescent="0.25">
      <c r="A98" s="84" t="s">
        <v>139</v>
      </c>
      <c r="B98" s="136"/>
      <c r="C98" s="113">
        <f>C99+C101+C103</f>
        <v>251584800</v>
      </c>
      <c r="D98" s="114">
        <f>D99+D101+D103</f>
        <v>0</v>
      </c>
      <c r="E98" s="76">
        <v>0</v>
      </c>
      <c r="F98" s="76">
        <v>0</v>
      </c>
      <c r="G98" s="115"/>
      <c r="H98" s="113">
        <v>251584800</v>
      </c>
      <c r="I98" s="114">
        <v>16658010</v>
      </c>
      <c r="J98" s="89"/>
    </row>
    <row r="99" spans="1:10" x14ac:dyDescent="0.25">
      <c r="A99" s="90" t="s">
        <v>140</v>
      </c>
      <c r="B99" s="91" t="s">
        <v>10</v>
      </c>
      <c r="C99" s="75">
        <f>SUM(C100)</f>
        <v>0</v>
      </c>
      <c r="D99" s="72">
        <f>SUM(D100)</f>
        <v>0</v>
      </c>
      <c r="E99" s="76" t="e">
        <v>#DIV/0!</v>
      </c>
      <c r="F99" s="76">
        <v>0</v>
      </c>
      <c r="G99" s="57"/>
      <c r="H99" s="75">
        <v>0</v>
      </c>
      <c r="I99" s="72">
        <v>0</v>
      </c>
      <c r="J99" s="53"/>
    </row>
    <row r="100" spans="1:10" x14ac:dyDescent="0.25">
      <c r="A100" s="92" t="s">
        <v>222</v>
      </c>
      <c r="B100" s="93" t="s">
        <v>223</v>
      </c>
      <c r="C100" s="102"/>
      <c r="D100" s="96"/>
      <c r="E100" s="76" t="e">
        <v>#DIV/0!</v>
      </c>
      <c r="F100" s="76">
        <v>0</v>
      </c>
      <c r="G100" s="59"/>
      <c r="H100" s="102"/>
      <c r="I100" s="96"/>
      <c r="J100" s="47"/>
    </row>
    <row r="101" spans="1:10" x14ac:dyDescent="0.25">
      <c r="A101" s="90" t="s">
        <v>146</v>
      </c>
      <c r="B101" s="91" t="s">
        <v>0</v>
      </c>
      <c r="C101" s="143">
        <f>C102</f>
        <v>65000000</v>
      </c>
      <c r="D101" s="142">
        <f>D102</f>
        <v>0</v>
      </c>
      <c r="E101" s="76">
        <v>0</v>
      </c>
      <c r="F101" s="76">
        <v>0</v>
      </c>
      <c r="G101" s="57"/>
      <c r="H101" s="143">
        <v>65000000</v>
      </c>
      <c r="I101" s="142">
        <v>0</v>
      </c>
      <c r="J101" s="47"/>
    </row>
    <row r="102" spans="1:10" ht="15.75" x14ac:dyDescent="0.25">
      <c r="A102" s="144" t="s">
        <v>224</v>
      </c>
      <c r="B102" s="145" t="s">
        <v>225</v>
      </c>
      <c r="C102" s="103">
        <v>65000000</v>
      </c>
      <c r="D102" s="96"/>
      <c r="E102" s="76">
        <v>0</v>
      </c>
      <c r="F102" s="76">
        <v>0</v>
      </c>
      <c r="G102" s="59"/>
      <c r="H102" s="103">
        <v>65000000</v>
      </c>
      <c r="I102" s="96"/>
      <c r="J102" s="47"/>
    </row>
    <row r="103" spans="1:10" x14ac:dyDescent="0.25">
      <c r="A103" s="90" t="s">
        <v>163</v>
      </c>
      <c r="B103" s="91" t="s">
        <v>164</v>
      </c>
      <c r="C103" s="75">
        <f>SUM(C104:C108)</f>
        <v>186584800</v>
      </c>
      <c r="D103" s="72">
        <f>SUM(D104:D108)</f>
        <v>0</v>
      </c>
      <c r="E103" s="76">
        <v>0</v>
      </c>
      <c r="F103" s="76">
        <v>0</v>
      </c>
      <c r="G103" s="57"/>
      <c r="H103" s="75">
        <v>186584800</v>
      </c>
      <c r="I103" s="72">
        <v>16658010</v>
      </c>
      <c r="J103" s="53"/>
    </row>
    <row r="104" spans="1:10" ht="15.75" x14ac:dyDescent="0.25">
      <c r="A104" s="161" t="s">
        <v>226</v>
      </c>
      <c r="B104" s="35" t="s">
        <v>248</v>
      </c>
      <c r="C104" s="103">
        <v>21600000</v>
      </c>
      <c r="D104" s="96"/>
      <c r="E104" s="76">
        <v>0</v>
      </c>
      <c r="F104" s="76" t="e">
        <v>#DIV/0!</v>
      </c>
      <c r="G104" s="59"/>
      <c r="H104" s="103">
        <v>21600000</v>
      </c>
      <c r="I104" s="96"/>
      <c r="J104" s="47"/>
    </row>
    <row r="105" spans="1:10" ht="15.75" x14ac:dyDescent="0.25">
      <c r="A105" s="161" t="s">
        <v>226</v>
      </c>
      <c r="B105" s="35" t="s">
        <v>249</v>
      </c>
      <c r="C105" s="103">
        <v>96900000</v>
      </c>
      <c r="D105" s="170"/>
      <c r="E105" s="43"/>
      <c r="F105" s="76">
        <v>0</v>
      </c>
      <c r="G105" s="59"/>
      <c r="H105" s="103">
        <v>96900000</v>
      </c>
      <c r="I105" s="170">
        <v>16658010</v>
      </c>
      <c r="J105" s="47"/>
    </row>
    <row r="106" spans="1:10" ht="16.5" x14ac:dyDescent="0.25">
      <c r="A106" s="161" t="s">
        <v>226</v>
      </c>
      <c r="B106" s="35" t="s">
        <v>250</v>
      </c>
      <c r="C106" s="103">
        <v>6000000</v>
      </c>
      <c r="D106" s="116"/>
      <c r="E106" s="76">
        <v>0</v>
      </c>
      <c r="F106" s="76" t="e">
        <v>#DIV/0!</v>
      </c>
      <c r="G106" s="59"/>
      <c r="H106" s="103">
        <v>6000000</v>
      </c>
      <c r="I106" s="116"/>
      <c r="J106" s="47"/>
    </row>
    <row r="107" spans="1:10" ht="15.75" x14ac:dyDescent="0.25">
      <c r="A107" s="162">
        <v>6449</v>
      </c>
      <c r="B107" s="163" t="s">
        <v>251</v>
      </c>
      <c r="C107" s="103">
        <v>5364000</v>
      </c>
      <c r="D107" s="96"/>
      <c r="E107" s="76">
        <v>0</v>
      </c>
      <c r="F107" s="76" t="e">
        <v>#DIV/0!</v>
      </c>
      <c r="G107" s="59"/>
      <c r="H107" s="103">
        <v>5364000</v>
      </c>
      <c r="I107" s="96"/>
      <c r="J107" s="47"/>
    </row>
    <row r="108" spans="1:10" ht="15.75" x14ac:dyDescent="0.25">
      <c r="A108" s="162">
        <v>6757</v>
      </c>
      <c r="B108" s="163" t="s">
        <v>252</v>
      </c>
      <c r="C108" s="103">
        <v>56720800</v>
      </c>
      <c r="D108" s="96"/>
      <c r="E108" s="76">
        <v>0</v>
      </c>
      <c r="F108" s="76" t="e">
        <v>#DIV/0!</v>
      </c>
      <c r="G108" s="59"/>
      <c r="H108" s="103">
        <v>56720800</v>
      </c>
      <c r="I108" s="96"/>
      <c r="J108" s="47"/>
    </row>
    <row r="109" spans="1:10" x14ac:dyDescent="0.25">
      <c r="A109" s="111" t="s">
        <v>167</v>
      </c>
      <c r="B109" s="136"/>
      <c r="C109" s="113">
        <f>C110+C113</f>
        <v>1800000</v>
      </c>
      <c r="D109" s="114">
        <f>D110+D113</f>
        <v>0</v>
      </c>
      <c r="E109" s="76">
        <v>0</v>
      </c>
      <c r="F109" s="76" t="e">
        <v>#DIV/0!</v>
      </c>
      <c r="G109" s="146"/>
      <c r="H109" s="113">
        <v>1800000</v>
      </c>
      <c r="I109" s="114">
        <v>0</v>
      </c>
      <c r="J109" s="89"/>
    </row>
    <row r="110" spans="1:10" x14ac:dyDescent="0.25">
      <c r="A110" s="90" t="s">
        <v>198</v>
      </c>
      <c r="B110" s="147" t="s">
        <v>12</v>
      </c>
      <c r="C110" s="75">
        <f>SUM(C111:C112)</f>
        <v>0</v>
      </c>
      <c r="D110" s="72">
        <f>SUM(D111:D112)</f>
        <v>0</v>
      </c>
      <c r="E110" s="76" t="e">
        <v>#DIV/0!</v>
      </c>
      <c r="F110" s="76"/>
      <c r="G110" s="57"/>
      <c r="H110" s="75">
        <v>0</v>
      </c>
      <c r="I110" s="72">
        <v>0</v>
      </c>
      <c r="J110" s="53"/>
    </row>
    <row r="111" spans="1:10" ht="15.75" x14ac:dyDescent="0.25">
      <c r="A111" s="92" t="s">
        <v>227</v>
      </c>
      <c r="B111" s="93" t="s">
        <v>228</v>
      </c>
      <c r="C111" s="103"/>
      <c r="D111" s="96">
        <v>0</v>
      </c>
      <c r="E111" s="76" t="e">
        <v>#DIV/0!</v>
      </c>
      <c r="F111" s="76"/>
      <c r="G111" s="59"/>
      <c r="H111" s="103"/>
      <c r="I111" s="96">
        <v>0</v>
      </c>
      <c r="J111" s="47"/>
    </row>
    <row r="112" spans="1:10" ht="15.75" x14ac:dyDescent="0.25">
      <c r="A112" s="92" t="s">
        <v>227</v>
      </c>
      <c r="B112" s="93" t="s">
        <v>229</v>
      </c>
      <c r="C112" s="103"/>
      <c r="D112" s="96">
        <v>0</v>
      </c>
      <c r="E112" s="76" t="e">
        <v>#DIV/0!</v>
      </c>
      <c r="F112" s="76">
        <v>0</v>
      </c>
      <c r="G112" s="59"/>
      <c r="H112" s="103"/>
      <c r="I112" s="96">
        <v>0</v>
      </c>
      <c r="J112" s="47"/>
    </row>
    <row r="113" spans="1:10" x14ac:dyDescent="0.25">
      <c r="A113" s="90" t="s">
        <v>213</v>
      </c>
      <c r="B113" s="147" t="s">
        <v>214</v>
      </c>
      <c r="C113" s="75">
        <f>SUM(C114:C114)</f>
        <v>1800000</v>
      </c>
      <c r="D113" s="72">
        <f>SUM(D114:D114)</f>
        <v>0</v>
      </c>
      <c r="E113" s="76">
        <v>0</v>
      </c>
      <c r="F113" s="76">
        <v>0</v>
      </c>
      <c r="G113" s="57"/>
      <c r="H113" s="75">
        <v>1800000</v>
      </c>
      <c r="I113" s="72">
        <v>0</v>
      </c>
      <c r="J113" s="53"/>
    </row>
    <row r="114" spans="1:10" ht="15.75" x14ac:dyDescent="0.25">
      <c r="A114" s="144" t="s">
        <v>44</v>
      </c>
      <c r="B114" s="145" t="s">
        <v>230</v>
      </c>
      <c r="C114" s="103">
        <v>1800000</v>
      </c>
      <c r="D114" s="96">
        <v>0</v>
      </c>
      <c r="E114" s="76">
        <v>0</v>
      </c>
      <c r="F114" s="76">
        <v>0</v>
      </c>
      <c r="G114" s="59"/>
      <c r="H114" s="103">
        <v>1800000</v>
      </c>
      <c r="I114" s="96">
        <v>0</v>
      </c>
      <c r="J114" s="47"/>
    </row>
    <row r="115" spans="1:10" ht="17.25" x14ac:dyDescent="0.4">
      <c r="A115" s="135" t="s">
        <v>215</v>
      </c>
      <c r="B115" s="149"/>
      <c r="C115" s="150">
        <f>C116</f>
        <v>302458200</v>
      </c>
      <c r="D115" s="148">
        <f>D116</f>
        <v>0</v>
      </c>
      <c r="E115" s="76">
        <v>0</v>
      </c>
      <c r="F115" s="76">
        <v>0</v>
      </c>
      <c r="G115" s="88"/>
      <c r="H115" s="150">
        <v>302458200</v>
      </c>
      <c r="I115" s="148">
        <v>156627000</v>
      </c>
      <c r="J115" s="89"/>
    </row>
    <row r="116" spans="1:10" x14ac:dyDescent="0.25">
      <c r="A116" s="90" t="s">
        <v>231</v>
      </c>
      <c r="B116" s="91" t="s">
        <v>13</v>
      </c>
      <c r="C116" s="75">
        <f>SUM(C118:C124)</f>
        <v>302458200</v>
      </c>
      <c r="D116" s="72">
        <f>SUM(D117:D124)</f>
        <v>0</v>
      </c>
      <c r="E116" s="76">
        <v>0</v>
      </c>
      <c r="F116" s="76">
        <v>0</v>
      </c>
      <c r="G116" s="57"/>
      <c r="H116" s="75">
        <v>302458200</v>
      </c>
      <c r="I116" s="72">
        <v>156627000</v>
      </c>
      <c r="J116" s="53"/>
    </row>
    <row r="117" spans="1:10" ht="47.25" x14ac:dyDescent="0.25">
      <c r="A117" s="90" t="s">
        <v>254</v>
      </c>
      <c r="B117" s="1" t="s">
        <v>17</v>
      </c>
      <c r="C117" s="137"/>
      <c r="D117" s="96"/>
      <c r="E117" s="76"/>
      <c r="F117" s="76">
        <v>0</v>
      </c>
      <c r="G117" s="57"/>
      <c r="H117" s="137"/>
      <c r="I117" s="96">
        <v>12627000</v>
      </c>
      <c r="J117" s="53"/>
    </row>
    <row r="118" spans="1:10" ht="15.75" x14ac:dyDescent="0.25">
      <c r="A118" s="144" t="s">
        <v>217</v>
      </c>
      <c r="B118" s="145" t="s">
        <v>232</v>
      </c>
      <c r="C118" s="151">
        <v>123358200</v>
      </c>
      <c r="D118" s="96"/>
      <c r="E118" s="76">
        <v>0</v>
      </c>
      <c r="F118" s="76"/>
      <c r="G118" s="59"/>
      <c r="H118" s="151">
        <v>123358200</v>
      </c>
      <c r="I118" s="96"/>
      <c r="J118" s="47"/>
    </row>
    <row r="119" spans="1:10" ht="15.75" x14ac:dyDescent="0.25">
      <c r="A119" s="92" t="s">
        <v>217</v>
      </c>
      <c r="B119" s="93" t="s">
        <v>233</v>
      </c>
      <c r="C119" s="103">
        <v>144000000</v>
      </c>
      <c r="D119" s="96"/>
      <c r="E119" s="76">
        <v>0</v>
      </c>
      <c r="F119" s="76">
        <v>0</v>
      </c>
      <c r="G119" s="59"/>
      <c r="H119" s="103">
        <v>144000000</v>
      </c>
      <c r="I119" s="96">
        <v>144000000</v>
      </c>
      <c r="J119" s="47"/>
    </row>
    <row r="120" spans="1:10" ht="15.75" x14ac:dyDescent="0.25">
      <c r="A120" s="144" t="s">
        <v>217</v>
      </c>
      <c r="B120" s="145" t="s">
        <v>234</v>
      </c>
      <c r="C120" s="103">
        <v>900000</v>
      </c>
      <c r="D120" s="96"/>
      <c r="E120" s="76">
        <v>0</v>
      </c>
      <c r="F120" s="76">
        <v>0</v>
      </c>
      <c r="G120" s="59"/>
      <c r="H120" s="103">
        <v>900000</v>
      </c>
      <c r="I120" s="96"/>
      <c r="J120" s="47"/>
    </row>
    <row r="121" spans="1:10" ht="15.75" x14ac:dyDescent="0.25">
      <c r="A121" s="144" t="s">
        <v>217</v>
      </c>
      <c r="B121" s="145" t="s">
        <v>235</v>
      </c>
      <c r="C121" s="103">
        <v>14200000</v>
      </c>
      <c r="D121" s="96"/>
      <c r="E121" s="76">
        <v>0</v>
      </c>
      <c r="F121" s="76">
        <v>0</v>
      </c>
      <c r="G121" s="59"/>
      <c r="H121" s="103">
        <v>14200000</v>
      </c>
      <c r="I121" s="96"/>
      <c r="J121" s="47"/>
    </row>
    <row r="122" spans="1:10" ht="15.75" x14ac:dyDescent="0.25">
      <c r="A122" s="92" t="s">
        <v>217</v>
      </c>
      <c r="B122" s="93" t="s">
        <v>236</v>
      </c>
      <c r="C122" s="103">
        <v>10000000</v>
      </c>
      <c r="D122" s="96"/>
      <c r="E122" s="76">
        <v>0</v>
      </c>
      <c r="F122" s="76">
        <v>0</v>
      </c>
      <c r="G122" s="59"/>
      <c r="H122" s="103">
        <v>10000000</v>
      </c>
      <c r="I122" s="96"/>
      <c r="J122" s="47"/>
    </row>
    <row r="123" spans="1:10" ht="15.75" x14ac:dyDescent="0.25">
      <c r="A123" s="92" t="s">
        <v>237</v>
      </c>
      <c r="B123" s="93" t="s">
        <v>58</v>
      </c>
      <c r="C123" s="103">
        <v>10000000</v>
      </c>
      <c r="D123" s="96"/>
      <c r="E123" s="76">
        <v>0</v>
      </c>
      <c r="F123" s="76">
        <v>0</v>
      </c>
      <c r="G123" s="59"/>
      <c r="H123" s="103">
        <v>10000000</v>
      </c>
      <c r="I123" s="96"/>
      <c r="J123" s="47"/>
    </row>
    <row r="124" spans="1:10" ht="15.75" x14ac:dyDescent="0.25">
      <c r="A124" s="92" t="s">
        <v>217</v>
      </c>
      <c r="B124" s="93" t="s">
        <v>238</v>
      </c>
      <c r="C124" s="103"/>
      <c r="D124" s="96"/>
      <c r="E124" s="76">
        <v>0</v>
      </c>
      <c r="F124" s="76">
        <v>0</v>
      </c>
      <c r="G124" s="59"/>
      <c r="H124" s="103"/>
      <c r="I124" s="96"/>
      <c r="J124" s="47"/>
    </row>
    <row r="125" spans="1:10" ht="15.75" x14ac:dyDescent="0.25">
      <c r="A125" s="165" t="s">
        <v>239</v>
      </c>
      <c r="B125" s="166"/>
      <c r="C125" s="164">
        <f>C126+C127+C128+C129</f>
        <v>260000000</v>
      </c>
      <c r="D125" s="81">
        <f>SUM(D126:D129)</f>
        <v>0</v>
      </c>
      <c r="E125" s="76">
        <v>0</v>
      </c>
      <c r="F125" s="76">
        <v>0</v>
      </c>
      <c r="G125" s="57"/>
      <c r="H125" s="164">
        <v>260000000</v>
      </c>
      <c r="I125" s="81">
        <v>0</v>
      </c>
      <c r="J125" s="83"/>
    </row>
    <row r="126" spans="1:10" ht="15.75" x14ac:dyDescent="0.25">
      <c r="A126" s="5">
        <v>6956</v>
      </c>
      <c r="B126" s="5" t="s">
        <v>240</v>
      </c>
      <c r="C126" s="168">
        <v>120000000</v>
      </c>
      <c r="D126" s="96"/>
      <c r="E126" s="76">
        <v>0</v>
      </c>
      <c r="F126" s="76">
        <v>0</v>
      </c>
      <c r="G126" s="59"/>
      <c r="H126" s="168">
        <v>120000000</v>
      </c>
      <c r="I126" s="96"/>
      <c r="J126" s="47"/>
    </row>
    <row r="127" spans="1:10" ht="15.75" x14ac:dyDescent="0.25">
      <c r="A127" s="5">
        <v>6956</v>
      </c>
      <c r="B127" s="5" t="s">
        <v>241</v>
      </c>
      <c r="C127" s="168">
        <v>40000000</v>
      </c>
      <c r="D127" s="96"/>
      <c r="E127" s="76">
        <v>0</v>
      </c>
      <c r="F127" s="76">
        <v>0</v>
      </c>
      <c r="G127" s="59"/>
      <c r="H127" s="168">
        <v>40000000</v>
      </c>
      <c r="I127" s="96"/>
      <c r="J127" s="47"/>
    </row>
    <row r="128" spans="1:10" ht="15.75" x14ac:dyDescent="0.25">
      <c r="A128" s="5">
        <v>6999</v>
      </c>
      <c r="B128" s="38" t="s">
        <v>242</v>
      </c>
      <c r="C128" s="168">
        <v>50000000</v>
      </c>
      <c r="D128" s="96"/>
      <c r="E128" s="76">
        <v>0</v>
      </c>
      <c r="F128" s="76">
        <v>0</v>
      </c>
      <c r="G128" s="59"/>
      <c r="H128" s="168">
        <v>50000000</v>
      </c>
      <c r="I128" s="96"/>
      <c r="J128" s="47"/>
    </row>
    <row r="129" spans="1:10" ht="15.75" x14ac:dyDescent="0.25">
      <c r="A129" s="5">
        <v>6999</v>
      </c>
      <c r="B129" s="38" t="s">
        <v>253</v>
      </c>
      <c r="C129" s="168">
        <v>50000000</v>
      </c>
      <c r="D129" s="96"/>
      <c r="E129" s="76">
        <v>0</v>
      </c>
      <c r="F129" s="76">
        <v>0</v>
      </c>
      <c r="G129" s="59"/>
      <c r="H129" s="168">
        <v>50000000</v>
      </c>
      <c r="I129" s="96"/>
      <c r="J129" s="47"/>
    </row>
    <row r="130" spans="1:10" x14ac:dyDescent="0.25">
      <c r="A130" s="152"/>
      <c r="B130" s="134"/>
      <c r="C130" s="167"/>
      <c r="D130" s="153"/>
      <c r="E130" s="59"/>
      <c r="F130" s="59"/>
      <c r="G130" s="59"/>
      <c r="H130" s="153"/>
      <c r="I130" s="153"/>
      <c r="J130" s="47"/>
    </row>
    <row r="131" spans="1:10" x14ac:dyDescent="0.25">
      <c r="A131" s="154"/>
      <c r="B131" s="154"/>
      <c r="C131" s="410" t="s">
        <v>355</v>
      </c>
      <c r="D131" s="410"/>
      <c r="E131" s="410"/>
      <c r="F131" s="410"/>
      <c r="G131" s="155"/>
      <c r="H131" s="156"/>
      <c r="I131" s="156"/>
      <c r="J131" s="154"/>
    </row>
    <row r="132" spans="1:10" x14ac:dyDescent="0.25">
      <c r="A132" s="47"/>
      <c r="B132" s="47"/>
      <c r="C132" s="411" t="s">
        <v>16</v>
      </c>
      <c r="D132" s="411"/>
      <c r="E132" s="411"/>
      <c r="F132" s="411"/>
      <c r="G132" s="157"/>
      <c r="H132" s="46"/>
      <c r="I132" s="46"/>
      <c r="J132" s="47"/>
    </row>
    <row r="133" spans="1:10" x14ac:dyDescent="0.25">
      <c r="A133" s="47"/>
      <c r="B133" s="47"/>
      <c r="C133" s="54"/>
      <c r="D133" s="401" t="s">
        <v>243</v>
      </c>
      <c r="E133" s="56"/>
      <c r="F133" s="56"/>
      <c r="G133" s="57"/>
      <c r="H133" s="54"/>
      <c r="I133" s="54"/>
      <c r="J133" s="47"/>
    </row>
    <row r="134" spans="1:10" x14ac:dyDescent="0.25">
      <c r="A134" s="47"/>
      <c r="B134" s="47"/>
      <c r="C134" s="54"/>
      <c r="D134" s="54"/>
      <c r="E134" s="56"/>
      <c r="F134" s="56"/>
      <c r="G134" s="57"/>
      <c r="H134" s="54"/>
      <c r="I134" s="54"/>
      <c r="J134" s="47"/>
    </row>
    <row r="135" spans="1:10" x14ac:dyDescent="0.25">
      <c r="A135" s="47"/>
      <c r="B135" s="47"/>
      <c r="C135" s="54"/>
      <c r="D135" s="54"/>
      <c r="E135" s="56"/>
      <c r="F135" s="56"/>
      <c r="G135" s="57"/>
      <c r="H135" s="54"/>
      <c r="I135" s="54"/>
      <c r="J135" s="47"/>
    </row>
    <row r="136" spans="1:10" x14ac:dyDescent="0.25">
      <c r="A136" s="47"/>
      <c r="B136" s="47"/>
      <c r="C136" s="54"/>
      <c r="D136" s="54"/>
      <c r="E136" s="56"/>
      <c r="F136" s="56"/>
      <c r="G136" s="57"/>
      <c r="H136" s="54"/>
      <c r="I136" s="54"/>
      <c r="J136" s="47"/>
    </row>
    <row r="137" spans="1:10" x14ac:dyDescent="0.25">
      <c r="A137" s="47"/>
      <c r="B137" s="47"/>
      <c r="C137" s="54"/>
      <c r="D137" s="54"/>
      <c r="E137" s="56"/>
      <c r="F137" s="56"/>
      <c r="G137" s="57"/>
      <c r="H137" s="54"/>
      <c r="I137" s="54"/>
      <c r="J137" s="47"/>
    </row>
    <row r="138" spans="1:10" x14ac:dyDescent="0.25">
      <c r="A138" s="47"/>
      <c r="B138" s="47"/>
      <c r="C138" s="54"/>
      <c r="D138" s="54"/>
      <c r="E138" s="56"/>
      <c r="F138" s="56"/>
      <c r="G138" s="57"/>
      <c r="H138" s="54"/>
      <c r="I138" s="54"/>
    </row>
    <row r="139" spans="1:10" x14ac:dyDescent="0.25">
      <c r="A139" s="47"/>
      <c r="B139" s="47"/>
      <c r="C139" s="411" t="s">
        <v>19</v>
      </c>
      <c r="D139" s="411"/>
      <c r="E139" s="411"/>
      <c r="F139" s="411"/>
      <c r="G139" s="157"/>
      <c r="H139" s="46"/>
      <c r="I139" s="46"/>
    </row>
    <row r="140" spans="1:10" x14ac:dyDescent="0.25">
      <c r="A140" s="47"/>
      <c r="B140" s="47"/>
      <c r="C140" s="411"/>
      <c r="D140" s="411"/>
      <c r="E140" s="411"/>
      <c r="F140" s="411"/>
      <c r="G140" s="157"/>
      <c r="H140" s="46"/>
      <c r="I140" s="46"/>
    </row>
  </sheetData>
  <mergeCells count="19">
    <mergeCell ref="H10:I10"/>
    <mergeCell ref="A1:F1"/>
    <mergeCell ref="A6:F6"/>
    <mergeCell ref="A7:F7"/>
    <mergeCell ref="A9:F9"/>
    <mergeCell ref="A10:F10"/>
    <mergeCell ref="C131:F131"/>
    <mergeCell ref="C132:F132"/>
    <mergeCell ref="C139:F140"/>
    <mergeCell ref="A11:F11"/>
    <mergeCell ref="H11:I11"/>
    <mergeCell ref="A12:A14"/>
    <mergeCell ref="B12:B14"/>
    <mergeCell ref="C12:C14"/>
    <mergeCell ref="D12:D14"/>
    <mergeCell ref="E12:E14"/>
    <mergeCell ref="F12:F14"/>
    <mergeCell ref="H12:H14"/>
    <mergeCell ref="I12:I14"/>
  </mergeCells>
  <conditionalFormatting sqref="D93:D95">
    <cfRule type="colorScale" priority="6">
      <colorScale>
        <cfvo type="min"/>
        <cfvo type="percentile" val="50"/>
        <cfvo type="max"/>
        <color rgb="FFF8696B"/>
        <color rgb="FFFCFCFF"/>
        <color rgb="FF63BE7B"/>
      </colorScale>
    </cfRule>
  </conditionalFormatting>
  <conditionalFormatting sqref="I93:I95">
    <cfRule type="colorScale" priority="1">
      <colorScale>
        <cfvo type="min"/>
        <cfvo type="percentile" val="50"/>
        <cfvo type="max"/>
        <color rgb="FFF8696B"/>
        <color rgb="FFFCFCFF"/>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workbookViewId="0">
      <selection activeCell="H12" sqref="H12"/>
    </sheetView>
  </sheetViews>
  <sheetFormatPr defaultRowHeight="15" x14ac:dyDescent="0.25"/>
  <cols>
    <col min="1" max="1" width="5.7109375" style="48" customWidth="1"/>
    <col min="2" max="2" width="32.42578125" style="48" customWidth="1"/>
    <col min="3" max="3" width="15.140625" style="48" customWidth="1"/>
    <col min="4" max="4" width="14.85546875" style="48" customWidth="1"/>
    <col min="5" max="5" width="14.28515625" style="48" customWidth="1"/>
    <col min="6" max="6" width="17.7109375" style="48" customWidth="1"/>
    <col min="7" max="7" width="9.140625" style="48" customWidth="1"/>
    <col min="8" max="8" width="17.85546875" style="48" customWidth="1"/>
    <col min="9" max="9" width="14.7109375" style="48" customWidth="1"/>
    <col min="10" max="10" width="16.140625" style="48" customWidth="1"/>
    <col min="11" max="11" width="41.85546875" style="48" customWidth="1"/>
    <col min="12" max="12" width="5.85546875" style="48" customWidth="1"/>
    <col min="13" max="13" width="9.140625" style="48" customWidth="1"/>
    <col min="14" max="16384" width="9.140625" style="48"/>
  </cols>
  <sheetData>
    <row r="1" spans="1:11" x14ac:dyDescent="0.25">
      <c r="A1" s="423" t="s">
        <v>129</v>
      </c>
      <c r="B1" s="423"/>
      <c r="C1" s="423"/>
      <c r="D1" s="423"/>
      <c r="E1" s="423"/>
      <c r="F1" s="423"/>
      <c r="G1" s="45"/>
      <c r="H1" s="46"/>
      <c r="I1" s="46"/>
      <c r="J1" s="47"/>
    </row>
    <row r="2" spans="1:11" x14ac:dyDescent="0.25">
      <c r="A2" s="53" t="s">
        <v>130</v>
      </c>
      <c r="B2" s="53"/>
      <c r="C2" s="54"/>
      <c r="D2" s="54"/>
      <c r="E2" s="55"/>
      <c r="F2" s="56"/>
      <c r="G2" s="57"/>
      <c r="H2" s="54"/>
      <c r="I2" s="54"/>
      <c r="J2" s="53"/>
    </row>
    <row r="3" spans="1:11" x14ac:dyDescent="0.25">
      <c r="A3" s="53" t="s">
        <v>131</v>
      </c>
      <c r="B3" s="53"/>
      <c r="C3" s="54"/>
      <c r="D3" s="54"/>
      <c r="E3" s="55"/>
      <c r="F3" s="56"/>
      <c r="G3" s="57"/>
      <c r="H3" s="54"/>
      <c r="I3" s="54"/>
      <c r="J3" s="53"/>
    </row>
    <row r="4" spans="1:11" x14ac:dyDescent="0.25">
      <c r="A4" s="424" t="s">
        <v>132</v>
      </c>
      <c r="B4" s="424"/>
      <c r="C4" s="424"/>
      <c r="D4" s="424"/>
      <c r="E4" s="424"/>
      <c r="F4" s="424"/>
      <c r="G4" s="60"/>
      <c r="H4" s="46"/>
      <c r="I4" s="46"/>
      <c r="J4" s="47"/>
    </row>
    <row r="5" spans="1:11" x14ac:dyDescent="0.25">
      <c r="A5" s="424" t="s">
        <v>345</v>
      </c>
      <c r="B5" s="424"/>
      <c r="C5" s="424"/>
      <c r="D5" s="424"/>
      <c r="E5" s="424"/>
      <c r="F5" s="424"/>
      <c r="G5" s="60"/>
      <c r="H5" s="46"/>
      <c r="I5" s="46"/>
      <c r="J5" s="47"/>
    </row>
    <row r="6" spans="1:11" ht="32.25" customHeight="1" x14ac:dyDescent="0.25">
      <c r="A6" s="412" t="s">
        <v>22</v>
      </c>
      <c r="B6" s="425"/>
      <c r="C6" s="425"/>
      <c r="D6" s="425"/>
      <c r="E6" s="425"/>
      <c r="F6" s="425"/>
      <c r="G6" s="63"/>
      <c r="H6" s="65"/>
      <c r="I6" s="65"/>
      <c r="J6" s="47"/>
    </row>
    <row r="7" spans="1:11" ht="47.25" customHeight="1" x14ac:dyDescent="0.25">
      <c r="A7" s="412" t="s">
        <v>23</v>
      </c>
      <c r="B7" s="425"/>
      <c r="C7" s="425"/>
      <c r="D7" s="425"/>
      <c r="E7" s="425"/>
      <c r="F7" s="425"/>
      <c r="G7" s="64"/>
      <c r="H7" s="411" t="s">
        <v>133</v>
      </c>
      <c r="I7" s="411"/>
      <c r="J7" s="66"/>
    </row>
    <row r="8" spans="1:11" ht="22.5" customHeight="1" x14ac:dyDescent="0.25">
      <c r="A8" s="412" t="s">
        <v>364</v>
      </c>
      <c r="B8" s="412"/>
      <c r="C8" s="412"/>
      <c r="D8" s="412"/>
      <c r="E8" s="412"/>
      <c r="F8" s="412"/>
      <c r="G8" s="64"/>
      <c r="H8" s="413" t="s">
        <v>54</v>
      </c>
      <c r="I8" s="413"/>
      <c r="J8" s="66"/>
    </row>
    <row r="9" spans="1:11" ht="15" customHeight="1" x14ac:dyDescent="0.25">
      <c r="A9" s="414" t="s">
        <v>134</v>
      </c>
      <c r="B9" s="414" t="s">
        <v>20</v>
      </c>
      <c r="C9" s="416" t="s">
        <v>25</v>
      </c>
      <c r="D9" s="416" t="s">
        <v>356</v>
      </c>
      <c r="E9" s="432" t="s">
        <v>135</v>
      </c>
      <c r="F9" s="421" t="s">
        <v>260</v>
      </c>
      <c r="G9" s="67"/>
      <c r="H9" s="435" t="s">
        <v>359</v>
      </c>
      <c r="I9" s="435" t="s">
        <v>256</v>
      </c>
      <c r="J9" s="47"/>
    </row>
    <row r="10" spans="1:11" x14ac:dyDescent="0.25">
      <c r="A10" s="430"/>
      <c r="B10" s="430"/>
      <c r="C10" s="431"/>
      <c r="D10" s="431"/>
      <c r="E10" s="433"/>
      <c r="F10" s="421"/>
      <c r="G10" s="67"/>
      <c r="H10" s="436"/>
      <c r="I10" s="436"/>
      <c r="J10" s="68"/>
    </row>
    <row r="11" spans="1:11" ht="25.5" customHeight="1" x14ac:dyDescent="0.25">
      <c r="A11" s="415"/>
      <c r="B11" s="415"/>
      <c r="C11" s="418"/>
      <c r="D11" s="418"/>
      <c r="E11" s="434"/>
      <c r="F11" s="421"/>
      <c r="G11" s="69"/>
      <c r="H11" s="437"/>
      <c r="I11" s="437"/>
      <c r="J11" s="68"/>
    </row>
    <row r="12" spans="1:11" ht="29.25" customHeight="1" x14ac:dyDescent="0.25">
      <c r="A12" s="184" t="s">
        <v>26</v>
      </c>
      <c r="B12" s="228" t="s">
        <v>55</v>
      </c>
      <c r="C12" s="185"/>
      <c r="D12" s="185"/>
      <c r="E12" s="186"/>
      <c r="F12" s="186"/>
      <c r="G12" s="57"/>
      <c r="H12" s="75"/>
      <c r="I12" s="75"/>
      <c r="J12" s="74"/>
    </row>
    <row r="13" spans="1:11" ht="18" customHeight="1" x14ac:dyDescent="0.25">
      <c r="A13" s="187" t="s">
        <v>61</v>
      </c>
      <c r="B13" s="229" t="s">
        <v>75</v>
      </c>
      <c r="C13" s="188"/>
      <c r="D13" s="188"/>
      <c r="E13" s="189"/>
      <c r="F13" s="189"/>
      <c r="G13" s="57"/>
      <c r="H13" s="75"/>
      <c r="I13" s="75"/>
      <c r="J13" s="53"/>
    </row>
    <row r="14" spans="1:11" ht="29.25" customHeight="1" x14ac:dyDescent="0.25">
      <c r="A14" s="187">
        <v>1</v>
      </c>
      <c r="B14" s="229" t="s">
        <v>137</v>
      </c>
      <c r="C14" s="190">
        <f>C15+C98</f>
        <v>10899407999.720001</v>
      </c>
      <c r="D14" s="190">
        <f>D15+D98</f>
        <v>2433486964</v>
      </c>
      <c r="E14" s="191">
        <f>(C14-H14)/H14</f>
        <v>0</v>
      </c>
      <c r="F14" s="191">
        <f>(D14-I14)/I14</f>
        <v>1.7890778398394661E-2</v>
      </c>
      <c r="G14" s="57"/>
      <c r="H14" s="75">
        <v>10899407999.720001</v>
      </c>
      <c r="I14" s="75">
        <v>2390715208</v>
      </c>
      <c r="J14" s="53"/>
      <c r="K14" s="77"/>
    </row>
    <row r="15" spans="1:11" ht="29.25" customHeight="1" x14ac:dyDescent="0.25">
      <c r="A15" s="192">
        <v>1.1000000000000001</v>
      </c>
      <c r="B15" s="230" t="s">
        <v>138</v>
      </c>
      <c r="C15" s="193">
        <f>C16+C39+C88</f>
        <v>10083564999.720001</v>
      </c>
      <c r="D15" s="193">
        <f>D16+D39+D88</f>
        <v>2393163244</v>
      </c>
      <c r="E15" s="191">
        <f t="shared" ref="E15:F77" si="0">(C15-H15)/H15</f>
        <v>0</v>
      </c>
      <c r="F15" s="191">
        <f t="shared" si="0"/>
        <v>1.3697033761117087E-2</v>
      </c>
      <c r="G15" s="82"/>
      <c r="H15" s="80">
        <v>10083564999.720001</v>
      </c>
      <c r="I15" s="80">
        <v>2360826918</v>
      </c>
      <c r="J15" s="83"/>
    </row>
    <row r="16" spans="1:11" x14ac:dyDescent="0.25">
      <c r="A16" s="428" t="s">
        <v>139</v>
      </c>
      <c r="B16" s="429"/>
      <c r="C16" s="195">
        <f>C17+C20+C22+C29+C32+C37</f>
        <v>8450277611.7200003</v>
      </c>
      <c r="D16" s="195">
        <f>D17+D20+D22+D29+D32+D37</f>
        <v>2083049314</v>
      </c>
      <c r="E16" s="191">
        <f t="shared" si="0"/>
        <v>0</v>
      </c>
      <c r="F16" s="191">
        <f t="shared" si="0"/>
        <v>-3.0376945063127225E-2</v>
      </c>
      <c r="G16" s="88"/>
      <c r="H16" s="86">
        <v>8450277611.7200003</v>
      </c>
      <c r="I16" s="86">
        <v>2148308359</v>
      </c>
      <c r="J16" s="169"/>
    </row>
    <row r="17" spans="1:12" x14ac:dyDescent="0.25">
      <c r="A17" s="196" t="s">
        <v>140</v>
      </c>
      <c r="B17" s="231" t="s">
        <v>10</v>
      </c>
      <c r="C17" s="190">
        <f>SUM(C18:C19)</f>
        <v>4600166400</v>
      </c>
      <c r="D17" s="190">
        <f>SUM(D18:D19)</f>
        <v>1137196800</v>
      </c>
      <c r="E17" s="191">
        <f t="shared" si="0"/>
        <v>0</v>
      </c>
      <c r="F17" s="191">
        <f t="shared" si="0"/>
        <v>-3.7341637354510362E-2</v>
      </c>
      <c r="G17" s="57"/>
      <c r="H17" s="75">
        <v>4600166400</v>
      </c>
      <c r="I17" s="75">
        <v>1181308805</v>
      </c>
      <c r="J17" s="53"/>
    </row>
    <row r="18" spans="1:12" ht="15.75" x14ac:dyDescent="0.25">
      <c r="A18" s="197" t="s">
        <v>141</v>
      </c>
      <c r="B18" s="232" t="s">
        <v>32</v>
      </c>
      <c r="C18" s="251">
        <f>3735705600+J18</f>
        <v>4600166400</v>
      </c>
      <c r="D18" s="272">
        <v>1137196800</v>
      </c>
      <c r="E18" s="191">
        <f t="shared" si="0"/>
        <v>0</v>
      </c>
      <c r="F18" s="191">
        <f t="shared" si="0"/>
        <v>-3.7341637354510362E-2</v>
      </c>
      <c r="G18" s="59"/>
      <c r="H18" s="171">
        <v>4600166400</v>
      </c>
      <c r="I18" s="172">
        <v>1181308805</v>
      </c>
      <c r="J18" s="34">
        <v>864460799.99999976</v>
      </c>
      <c r="K18" s="42">
        <v>210516208</v>
      </c>
      <c r="L18" s="42">
        <v>210516208</v>
      </c>
    </row>
    <row r="19" spans="1:12" ht="15.75" x14ac:dyDescent="0.25">
      <c r="A19" s="197" t="s">
        <v>142</v>
      </c>
      <c r="B19" s="232" t="s">
        <v>143</v>
      </c>
      <c r="C19" s="252"/>
      <c r="D19" s="253"/>
      <c r="E19" s="191"/>
      <c r="F19" s="191"/>
      <c r="G19" s="59"/>
      <c r="H19" s="171"/>
      <c r="I19" s="172"/>
      <c r="J19" s="97"/>
    </row>
    <row r="20" spans="1:12" ht="32.25" customHeight="1" x14ac:dyDescent="0.25">
      <c r="A20" s="198">
        <v>6050</v>
      </c>
      <c r="B20" s="233" t="s">
        <v>144</v>
      </c>
      <c r="C20" s="190">
        <f>C21</f>
        <v>342216000</v>
      </c>
      <c r="D20" s="188">
        <f t="shared" ref="D20" si="1">D21</f>
        <v>69035265</v>
      </c>
      <c r="E20" s="191">
        <f t="shared" si="0"/>
        <v>0</v>
      </c>
      <c r="F20" s="191">
        <f t="shared" si="0"/>
        <v>0.25220411383794961</v>
      </c>
      <c r="G20" s="57"/>
      <c r="H20" s="75">
        <v>342216000</v>
      </c>
      <c r="I20" s="75">
        <v>55131000</v>
      </c>
      <c r="J20" s="53"/>
    </row>
    <row r="21" spans="1:12" ht="41.25" customHeight="1" x14ac:dyDescent="0.25">
      <c r="A21" s="199">
        <v>6051</v>
      </c>
      <c r="B21" s="234" t="s">
        <v>145</v>
      </c>
      <c r="C21" s="251">
        <v>342216000</v>
      </c>
      <c r="D21" s="219">
        <v>69035265</v>
      </c>
      <c r="E21" s="191">
        <f t="shared" si="0"/>
        <v>0</v>
      </c>
      <c r="F21" s="191">
        <f t="shared" si="0"/>
        <v>0.25220411383794961</v>
      </c>
      <c r="G21" s="59"/>
      <c r="H21" s="102">
        <v>342216000</v>
      </c>
      <c r="I21" s="172">
        <v>55131000</v>
      </c>
      <c r="J21" s="47"/>
    </row>
    <row r="22" spans="1:12" x14ac:dyDescent="0.25">
      <c r="A22" s="196" t="s">
        <v>146</v>
      </c>
      <c r="B22" s="231" t="s">
        <v>0</v>
      </c>
      <c r="C22" s="190">
        <f>SUM(C23:C28)</f>
        <v>2118862248</v>
      </c>
      <c r="D22" s="188">
        <f>SUM(D23:D28)</f>
        <v>549497526</v>
      </c>
      <c r="E22" s="191">
        <f t="shared" si="0"/>
        <v>0</v>
      </c>
      <c r="F22" s="191">
        <f t="shared" si="0"/>
        <v>-2.5175859510217266E-2</v>
      </c>
      <c r="G22" s="57"/>
      <c r="H22" s="75">
        <v>2118862248</v>
      </c>
      <c r="I22" s="75">
        <v>563688878</v>
      </c>
      <c r="J22" s="53"/>
    </row>
    <row r="23" spans="1:12" ht="15.75" x14ac:dyDescent="0.25">
      <c r="A23" s="197" t="s">
        <v>147</v>
      </c>
      <c r="B23" s="232" t="s">
        <v>1</v>
      </c>
      <c r="C23" s="254">
        <f>61710000+J23</f>
        <v>75990000</v>
      </c>
      <c r="D23" s="219">
        <v>18327000</v>
      </c>
      <c r="E23" s="191">
        <f t="shared" si="0"/>
        <v>0</v>
      </c>
      <c r="F23" s="191">
        <f t="shared" si="0"/>
        <v>-3.5294269989061197E-2</v>
      </c>
      <c r="G23" s="59"/>
      <c r="H23" s="173">
        <v>75990000</v>
      </c>
      <c r="I23" s="172">
        <v>18997503</v>
      </c>
      <c r="J23" s="103">
        <v>14280000</v>
      </c>
      <c r="K23" s="41">
        <v>3444000</v>
      </c>
      <c r="L23" s="41">
        <v>3444000</v>
      </c>
    </row>
    <row r="24" spans="1:12" ht="15.75" x14ac:dyDescent="0.25">
      <c r="A24" s="197" t="s">
        <v>148</v>
      </c>
      <c r="B24" s="232" t="s">
        <v>149</v>
      </c>
      <c r="C24" s="254">
        <f>2904000+J24</f>
        <v>3576000</v>
      </c>
      <c r="D24" s="219">
        <f>726000+168000</f>
        <v>894000</v>
      </c>
      <c r="E24" s="191">
        <f t="shared" si="0"/>
        <v>0</v>
      </c>
      <c r="F24" s="191">
        <f t="shared" si="0"/>
        <v>0</v>
      </c>
      <c r="G24" s="59"/>
      <c r="H24" s="173">
        <v>3576000</v>
      </c>
      <c r="I24" s="174">
        <v>894000</v>
      </c>
      <c r="J24" s="103">
        <v>672000</v>
      </c>
      <c r="K24" s="39">
        <v>168000</v>
      </c>
      <c r="L24" s="39">
        <v>168000</v>
      </c>
    </row>
    <row r="25" spans="1:12" ht="15.75" x14ac:dyDescent="0.25">
      <c r="A25" s="197" t="s">
        <v>150</v>
      </c>
      <c r="B25" s="232" t="s">
        <v>33</v>
      </c>
      <c r="C25" s="254">
        <f>1066475124+J25</f>
        <v>1313262756</v>
      </c>
      <c r="D25" s="219">
        <v>331520679</v>
      </c>
      <c r="E25" s="191">
        <f t="shared" si="0"/>
        <v>0</v>
      </c>
      <c r="F25" s="191">
        <f t="shared" si="0"/>
        <v>-4.4570405343604874E-2</v>
      </c>
      <c r="G25" s="59"/>
      <c r="H25" s="173">
        <v>1313262756</v>
      </c>
      <c r="I25" s="172">
        <v>346985985</v>
      </c>
      <c r="J25" s="103">
        <v>246787632</v>
      </c>
      <c r="K25" s="39">
        <v>63148680</v>
      </c>
      <c r="L25" s="39">
        <v>63148680</v>
      </c>
    </row>
    <row r="26" spans="1:12" ht="15.75" x14ac:dyDescent="0.25">
      <c r="A26" s="200">
        <v>6113</v>
      </c>
      <c r="B26" s="232" t="s">
        <v>14</v>
      </c>
      <c r="C26" s="251">
        <f>4356000+J26</f>
        <v>5364000</v>
      </c>
      <c r="D26" s="219">
        <f>1089000+252000</f>
        <v>1341000</v>
      </c>
      <c r="E26" s="191">
        <f t="shared" si="0"/>
        <v>0</v>
      </c>
      <c r="F26" s="191">
        <f t="shared" si="0"/>
        <v>0</v>
      </c>
      <c r="G26" s="59"/>
      <c r="H26" s="173">
        <v>5364000</v>
      </c>
      <c r="I26" s="172">
        <v>1341000</v>
      </c>
      <c r="J26" s="34">
        <v>1008000</v>
      </c>
      <c r="K26" s="39">
        <v>252000</v>
      </c>
      <c r="L26" s="39">
        <v>252000</v>
      </c>
    </row>
    <row r="27" spans="1:12" ht="15.75" x14ac:dyDescent="0.25">
      <c r="A27" s="201">
        <v>6115</v>
      </c>
      <c r="B27" s="235" t="s">
        <v>151</v>
      </c>
      <c r="C27" s="251">
        <f>581671200+J27</f>
        <v>716262384</v>
      </c>
      <c r="D27" s="219">
        <v>197414847</v>
      </c>
      <c r="E27" s="191">
        <f t="shared" si="0"/>
        <v>0</v>
      </c>
      <c r="F27" s="191">
        <f t="shared" si="0"/>
        <v>9.947578249575293E-3</v>
      </c>
      <c r="G27" s="59"/>
      <c r="H27" s="171">
        <v>716262384</v>
      </c>
      <c r="I27" s="172">
        <v>195470390</v>
      </c>
      <c r="J27" s="34">
        <v>134591184</v>
      </c>
      <c r="K27" s="40">
        <v>34382040</v>
      </c>
      <c r="L27" s="40">
        <v>34382040</v>
      </c>
    </row>
    <row r="28" spans="1:12" ht="15.75" x14ac:dyDescent="0.25">
      <c r="A28" s="201">
        <v>6115</v>
      </c>
      <c r="B28" s="235" t="s">
        <v>152</v>
      </c>
      <c r="C28" s="251">
        <f>3570468+J28</f>
        <v>4407108</v>
      </c>
      <c r="D28" s="202"/>
      <c r="E28" s="191">
        <f t="shared" si="0"/>
        <v>0</v>
      </c>
      <c r="F28" s="191"/>
      <c r="G28" s="59"/>
      <c r="H28" s="171">
        <v>4407108</v>
      </c>
      <c r="I28" s="172"/>
      <c r="J28" s="107">
        <v>836640</v>
      </c>
    </row>
    <row r="29" spans="1:12" ht="15.75" x14ac:dyDescent="0.25">
      <c r="A29" s="196" t="s">
        <v>153</v>
      </c>
      <c r="B29" s="231" t="s">
        <v>11</v>
      </c>
      <c r="C29" s="190">
        <f>SUM(C30:C31)</f>
        <v>12000000</v>
      </c>
      <c r="D29" s="188">
        <f>SUM(D30:D31)</f>
        <v>2160000</v>
      </c>
      <c r="E29" s="191">
        <f t="shared" si="0"/>
        <v>0</v>
      </c>
      <c r="F29" s="191">
        <v>0</v>
      </c>
      <c r="G29" s="57"/>
      <c r="H29" s="171">
        <v>12000000</v>
      </c>
      <c r="I29" s="102">
        <v>0</v>
      </c>
      <c r="J29" s="53"/>
    </row>
    <row r="30" spans="1:12" ht="15.75" x14ac:dyDescent="0.25">
      <c r="A30" s="197" t="s">
        <v>154</v>
      </c>
      <c r="B30" s="232" t="s">
        <v>155</v>
      </c>
      <c r="C30" s="223"/>
      <c r="D30" s="202">
        <v>0</v>
      </c>
      <c r="E30" s="191"/>
      <c r="F30" s="191">
        <v>0</v>
      </c>
      <c r="G30" s="59"/>
      <c r="H30" s="75"/>
      <c r="I30" s="75">
        <v>0</v>
      </c>
      <c r="J30" s="47"/>
    </row>
    <row r="31" spans="1:12" ht="15.75" x14ac:dyDescent="0.25">
      <c r="A31" s="197" t="s">
        <v>156</v>
      </c>
      <c r="B31" s="232" t="s">
        <v>157</v>
      </c>
      <c r="C31" s="251">
        <v>12000000</v>
      </c>
      <c r="D31" s="219">
        <v>2160000</v>
      </c>
      <c r="E31" s="191">
        <f t="shared" si="0"/>
        <v>0</v>
      </c>
      <c r="F31" s="191">
        <v>0</v>
      </c>
      <c r="G31" s="59"/>
      <c r="H31" s="168">
        <v>12000000</v>
      </c>
      <c r="I31" s="102"/>
      <c r="J31" s="47"/>
    </row>
    <row r="32" spans="1:12" ht="15.75" x14ac:dyDescent="0.25">
      <c r="A32" s="196" t="s">
        <v>158</v>
      </c>
      <c r="B32" s="231" t="s">
        <v>2</v>
      </c>
      <c r="C32" s="190">
        <f>SUM(C33:C36)</f>
        <v>1347032963.72</v>
      </c>
      <c r="D32" s="188">
        <f>SUM(D33:D36)</f>
        <v>317659723</v>
      </c>
      <c r="E32" s="191">
        <f t="shared" si="0"/>
        <v>0</v>
      </c>
      <c r="F32" s="191">
        <f t="shared" si="0"/>
        <v>-6.7570667174169791E-2</v>
      </c>
      <c r="G32" s="57"/>
      <c r="H32" s="171">
        <v>1347032963.72</v>
      </c>
      <c r="I32" s="172">
        <v>340679676</v>
      </c>
      <c r="J32" s="53"/>
    </row>
    <row r="33" spans="1:12" ht="15.75" x14ac:dyDescent="0.25">
      <c r="A33" s="197" t="s">
        <v>159</v>
      </c>
      <c r="B33" s="232" t="s">
        <v>3</v>
      </c>
      <c r="C33" s="255">
        <f>826298640.9+J33</f>
        <v>1003815461.0999999</v>
      </c>
      <c r="D33" s="219">
        <v>236625681</v>
      </c>
      <c r="E33" s="191">
        <f t="shared" si="0"/>
        <v>0</v>
      </c>
      <c r="F33" s="191">
        <f t="shared" si="0"/>
        <v>-6.8068201150463498E-2</v>
      </c>
      <c r="G33" s="59"/>
      <c r="H33" s="75">
        <v>1003815461.0999999</v>
      </c>
      <c r="I33" s="75">
        <v>253908796</v>
      </c>
      <c r="J33" s="108">
        <v>177516820.19999999</v>
      </c>
      <c r="K33" s="41">
        <v>43459893</v>
      </c>
      <c r="L33" s="41">
        <v>43459893</v>
      </c>
    </row>
    <row r="34" spans="1:12" ht="15.75" x14ac:dyDescent="0.25">
      <c r="A34" s="197" t="s">
        <v>160</v>
      </c>
      <c r="B34" s="232" t="s">
        <v>4</v>
      </c>
      <c r="C34" s="255">
        <f>141746198.07+J34</f>
        <v>172171256.78999999</v>
      </c>
      <c r="D34" s="219">
        <v>40564402</v>
      </c>
      <c r="E34" s="191">
        <f t="shared" si="0"/>
        <v>0</v>
      </c>
      <c r="F34" s="191">
        <f t="shared" si="0"/>
        <v>-6.8068207982581563E-2</v>
      </c>
      <c r="G34" s="59"/>
      <c r="H34" s="175">
        <v>172171256.78999999</v>
      </c>
      <c r="I34" s="172">
        <v>43527222</v>
      </c>
      <c r="J34" s="108">
        <v>30425058.719999999</v>
      </c>
      <c r="K34" s="39">
        <v>7450268</v>
      </c>
      <c r="L34" s="39">
        <v>7450268</v>
      </c>
    </row>
    <row r="35" spans="1:12" ht="15.75" x14ac:dyDescent="0.25">
      <c r="A35" s="197" t="s">
        <v>161</v>
      </c>
      <c r="B35" s="232" t="s">
        <v>5</v>
      </c>
      <c r="C35" s="255">
        <f>94497465.4+J35</f>
        <v>114780836.88000001</v>
      </c>
      <c r="D35" s="219">
        <v>26948172</v>
      </c>
      <c r="E35" s="191">
        <f t="shared" si="0"/>
        <v>0</v>
      </c>
      <c r="F35" s="191">
        <f t="shared" si="0"/>
        <v>-7.1333842531921751E-2</v>
      </c>
      <c r="G35" s="59"/>
      <c r="H35" s="175">
        <v>114780836.88000001</v>
      </c>
      <c r="I35" s="172">
        <v>29018148</v>
      </c>
      <c r="J35" s="108">
        <v>20283371.48</v>
      </c>
      <c r="K35" s="39">
        <v>4966845</v>
      </c>
      <c r="L35" s="39">
        <v>4966845</v>
      </c>
    </row>
    <row r="36" spans="1:12" ht="15.75" x14ac:dyDescent="0.25">
      <c r="A36" s="197" t="s">
        <v>162</v>
      </c>
      <c r="B36" s="232" t="s">
        <v>6</v>
      </c>
      <c r="C36" s="255">
        <f>46335133.71+J36</f>
        <v>56265408.950000003</v>
      </c>
      <c r="D36" s="219">
        <v>13521468</v>
      </c>
      <c r="E36" s="191">
        <f t="shared" si="0"/>
        <v>0</v>
      </c>
      <c r="F36" s="191">
        <f t="shared" si="0"/>
        <v>-4.949151207935603E-2</v>
      </c>
      <c r="G36" s="59"/>
      <c r="H36" s="175">
        <v>56265408.950000003</v>
      </c>
      <c r="I36" s="172">
        <v>14225510</v>
      </c>
      <c r="J36" s="108">
        <v>9930275.2400000002</v>
      </c>
      <c r="K36" s="40">
        <v>2430424</v>
      </c>
      <c r="L36" s="40">
        <v>2430424</v>
      </c>
    </row>
    <row r="37" spans="1:12" ht="15.75" x14ac:dyDescent="0.25">
      <c r="A37" s="203" t="s">
        <v>163</v>
      </c>
      <c r="B37" s="236" t="s">
        <v>164</v>
      </c>
      <c r="C37" s="190">
        <f>C38</f>
        <v>30000000</v>
      </c>
      <c r="D37" s="188">
        <f>D38</f>
        <v>7500000</v>
      </c>
      <c r="E37" s="191">
        <f t="shared" si="0"/>
        <v>0</v>
      </c>
      <c r="F37" s="191">
        <f t="shared" si="0"/>
        <v>0</v>
      </c>
      <c r="G37" s="57"/>
      <c r="H37" s="175">
        <v>30000000</v>
      </c>
      <c r="I37" s="172">
        <v>7500000</v>
      </c>
      <c r="J37" s="53"/>
    </row>
    <row r="38" spans="1:12" ht="15.75" x14ac:dyDescent="0.25">
      <c r="A38" s="197" t="s">
        <v>165</v>
      </c>
      <c r="B38" s="232" t="s">
        <v>166</v>
      </c>
      <c r="C38" s="256">
        <v>30000000</v>
      </c>
      <c r="D38" s="202">
        <v>7500000</v>
      </c>
      <c r="E38" s="191">
        <f t="shared" si="0"/>
        <v>0</v>
      </c>
      <c r="F38" s="191">
        <f t="shared" si="0"/>
        <v>0</v>
      </c>
      <c r="G38" s="59"/>
      <c r="H38" s="75">
        <v>30000000</v>
      </c>
      <c r="I38" s="75">
        <v>7500000</v>
      </c>
      <c r="J38" s="47"/>
    </row>
    <row r="39" spans="1:12" ht="15.75" x14ac:dyDescent="0.25">
      <c r="A39" s="204" t="s">
        <v>167</v>
      </c>
      <c r="B39" s="237"/>
      <c r="C39" s="205">
        <f>C40+C45+C49+C54+C58+C64+C69+C76+C79</f>
        <v>1306538170</v>
      </c>
      <c r="D39" s="206">
        <f>D40+D45+D49+D54+D58+D64+D69+D76+D79</f>
        <v>299179961</v>
      </c>
      <c r="E39" s="191">
        <f t="shared" si="0"/>
        <v>0</v>
      </c>
      <c r="F39" s="191">
        <f t="shared" si="0"/>
        <v>0.49003571728338113</v>
      </c>
      <c r="G39" s="115"/>
      <c r="H39" s="176">
        <v>1306538170</v>
      </c>
      <c r="I39" s="102">
        <v>200787107</v>
      </c>
      <c r="J39" s="89"/>
    </row>
    <row r="40" spans="1:12" x14ac:dyDescent="0.25">
      <c r="A40" s="196" t="s">
        <v>168</v>
      </c>
      <c r="B40" s="231" t="s">
        <v>34</v>
      </c>
      <c r="C40" s="190">
        <f>SUM(C41:C44)</f>
        <v>112000000</v>
      </c>
      <c r="D40" s="188">
        <f t="shared" ref="D40" si="2">SUM(D41:D44)</f>
        <v>61030533</v>
      </c>
      <c r="E40" s="191">
        <f t="shared" si="0"/>
        <v>0</v>
      </c>
      <c r="F40" s="191">
        <f t="shared" si="0"/>
        <v>1.4448532962627962</v>
      </c>
      <c r="G40" s="57"/>
      <c r="H40" s="113">
        <v>112000000</v>
      </c>
      <c r="I40" s="113">
        <v>24962861</v>
      </c>
      <c r="J40" s="53"/>
    </row>
    <row r="41" spans="1:12" ht="16.5" x14ac:dyDescent="0.25">
      <c r="A41" s="197" t="s">
        <v>169</v>
      </c>
      <c r="B41" s="232" t="s">
        <v>35</v>
      </c>
      <c r="C41" s="251">
        <v>60000000</v>
      </c>
      <c r="D41" s="257">
        <v>27051033</v>
      </c>
      <c r="E41" s="191">
        <f t="shared" si="0"/>
        <v>0</v>
      </c>
      <c r="F41" s="191">
        <f t="shared" si="0"/>
        <v>0.64485355920252518</v>
      </c>
      <c r="G41" s="59"/>
      <c r="H41" s="75">
        <v>60000000</v>
      </c>
      <c r="I41" s="75">
        <v>16445861</v>
      </c>
      <c r="J41" s="47"/>
    </row>
    <row r="42" spans="1:12" ht="16.5" x14ac:dyDescent="0.25">
      <c r="A42" s="197" t="s">
        <v>170</v>
      </c>
      <c r="B42" s="232" t="s">
        <v>171</v>
      </c>
      <c r="C42" s="251">
        <v>30000000</v>
      </c>
      <c r="D42" s="257">
        <v>12379500</v>
      </c>
      <c r="E42" s="191">
        <f t="shared" si="0"/>
        <v>0</v>
      </c>
      <c r="F42" s="191">
        <f t="shared" si="0"/>
        <v>0.56366047745358094</v>
      </c>
      <c r="G42" s="59"/>
      <c r="H42" s="171">
        <v>30000000</v>
      </c>
      <c r="I42" s="172">
        <v>7917000</v>
      </c>
      <c r="J42" s="47"/>
    </row>
    <row r="43" spans="1:12" ht="15.75" x14ac:dyDescent="0.25">
      <c r="A43" s="197" t="s">
        <v>172</v>
      </c>
      <c r="B43" s="232" t="s">
        <v>173</v>
      </c>
      <c r="C43" s="251">
        <v>4000000</v>
      </c>
      <c r="D43" s="202"/>
      <c r="E43" s="191">
        <f t="shared" si="0"/>
        <v>0</v>
      </c>
      <c r="F43" s="191">
        <v>0</v>
      </c>
      <c r="G43" s="59"/>
      <c r="H43" s="171">
        <v>4000000</v>
      </c>
      <c r="I43" s="172"/>
      <c r="J43" s="47"/>
    </row>
    <row r="44" spans="1:12" ht="15.75" x14ac:dyDescent="0.25">
      <c r="A44" s="197" t="s">
        <v>174</v>
      </c>
      <c r="B44" s="232" t="s">
        <v>175</v>
      </c>
      <c r="C44" s="251">
        <v>18000000</v>
      </c>
      <c r="D44" s="219">
        <v>21600000</v>
      </c>
      <c r="E44" s="191">
        <f t="shared" si="0"/>
        <v>0</v>
      </c>
      <c r="F44" s="191">
        <f t="shared" si="0"/>
        <v>35</v>
      </c>
      <c r="G44" s="59"/>
      <c r="H44" s="171">
        <v>18000000</v>
      </c>
      <c r="I44" s="172">
        <v>600000</v>
      </c>
      <c r="J44" s="47"/>
    </row>
    <row r="45" spans="1:12" ht="15.75" x14ac:dyDescent="0.25">
      <c r="A45" s="196" t="s">
        <v>176</v>
      </c>
      <c r="B45" s="231" t="s">
        <v>7</v>
      </c>
      <c r="C45" s="190">
        <f>SUM(C46:C48)</f>
        <v>139000000</v>
      </c>
      <c r="D45" s="188">
        <f>SUM(D46:D48)</f>
        <v>11512800</v>
      </c>
      <c r="E45" s="191">
        <f t="shared" si="0"/>
        <v>0</v>
      </c>
      <c r="F45" s="191">
        <f t="shared" si="0"/>
        <v>0.54327077747989272</v>
      </c>
      <c r="G45" s="57"/>
      <c r="H45" s="171">
        <v>139000000</v>
      </c>
      <c r="I45" s="172">
        <v>7460000</v>
      </c>
      <c r="J45" s="53"/>
    </row>
    <row r="46" spans="1:12" ht="15.75" x14ac:dyDescent="0.25">
      <c r="A46" s="197" t="s">
        <v>177</v>
      </c>
      <c r="B46" s="232" t="s">
        <v>178</v>
      </c>
      <c r="C46" s="251">
        <v>39000000</v>
      </c>
      <c r="D46" s="219">
        <v>9274200</v>
      </c>
      <c r="E46" s="191">
        <f t="shared" si="0"/>
        <v>0</v>
      </c>
      <c r="F46" s="191">
        <f t="shared" si="0"/>
        <v>0.33154343144292892</v>
      </c>
      <c r="G46" s="59"/>
      <c r="H46" s="75">
        <v>39000000</v>
      </c>
      <c r="I46" s="75">
        <v>6965000</v>
      </c>
      <c r="J46" s="47"/>
    </row>
    <row r="47" spans="1:12" ht="15.75" x14ac:dyDescent="0.25">
      <c r="A47" s="197" t="s">
        <v>179</v>
      </c>
      <c r="B47" s="232" t="s">
        <v>36</v>
      </c>
      <c r="C47" s="251">
        <v>61000000</v>
      </c>
      <c r="D47" s="219"/>
      <c r="E47" s="191">
        <f t="shared" si="0"/>
        <v>0</v>
      </c>
      <c r="F47" s="191"/>
      <c r="G47" s="59"/>
      <c r="H47" s="171">
        <v>61000000</v>
      </c>
      <c r="I47" s="172"/>
      <c r="J47" s="47"/>
    </row>
    <row r="48" spans="1:12" ht="16.5" x14ac:dyDescent="0.25">
      <c r="A48" s="197" t="s">
        <v>180</v>
      </c>
      <c r="B48" s="232" t="s">
        <v>181</v>
      </c>
      <c r="C48" s="251">
        <v>39000000</v>
      </c>
      <c r="D48" s="257">
        <v>2238600</v>
      </c>
      <c r="E48" s="191">
        <f t="shared" si="0"/>
        <v>0</v>
      </c>
      <c r="F48" s="191">
        <f t="shared" si="0"/>
        <v>3.5224242424242425</v>
      </c>
      <c r="G48" s="59"/>
      <c r="H48" s="171">
        <v>39000000</v>
      </c>
      <c r="I48" s="172">
        <v>495000</v>
      </c>
      <c r="J48" s="47"/>
    </row>
    <row r="49" spans="1:10" ht="15.75" x14ac:dyDescent="0.25">
      <c r="A49" s="196" t="s">
        <v>182</v>
      </c>
      <c r="B49" s="231" t="s">
        <v>183</v>
      </c>
      <c r="C49" s="190">
        <f>SUM(C50:C53)</f>
        <v>21000000</v>
      </c>
      <c r="D49" s="188">
        <f>SUM(D50:D53)</f>
        <v>3253153</v>
      </c>
      <c r="E49" s="191">
        <f t="shared" si="0"/>
        <v>0</v>
      </c>
      <c r="F49" s="191">
        <f t="shared" si="0"/>
        <v>-3.4768936984324414E-2</v>
      </c>
      <c r="G49" s="57"/>
      <c r="H49" s="102">
        <v>21000000</v>
      </c>
      <c r="I49" s="172">
        <v>3370336</v>
      </c>
      <c r="J49" s="53"/>
    </row>
    <row r="50" spans="1:10" ht="15.75" x14ac:dyDescent="0.25">
      <c r="A50" s="207">
        <v>6601</v>
      </c>
      <c r="B50" s="238" t="s">
        <v>37</v>
      </c>
      <c r="C50" s="251">
        <v>3800000</v>
      </c>
      <c r="D50" s="219">
        <v>303153</v>
      </c>
      <c r="E50" s="191">
        <f t="shared" si="0"/>
        <v>0</v>
      </c>
      <c r="F50" s="191">
        <f t="shared" si="0"/>
        <v>-0.40151736500465912</v>
      </c>
      <c r="G50" s="59"/>
      <c r="H50" s="75">
        <v>3800000</v>
      </c>
      <c r="I50" s="75">
        <v>506536</v>
      </c>
      <c r="J50" s="47"/>
    </row>
    <row r="51" spans="1:10" ht="15.75" x14ac:dyDescent="0.25">
      <c r="A51" s="207">
        <v>6605</v>
      </c>
      <c r="B51" s="238" t="s">
        <v>184</v>
      </c>
      <c r="C51" s="251">
        <v>4500000</v>
      </c>
      <c r="D51" s="219">
        <v>1600000</v>
      </c>
      <c r="E51" s="191">
        <f t="shared" si="0"/>
        <v>0</v>
      </c>
      <c r="F51" s="191"/>
      <c r="G51" s="59"/>
      <c r="H51" s="171">
        <v>4500000</v>
      </c>
      <c r="I51" s="172"/>
      <c r="J51" s="47"/>
    </row>
    <row r="52" spans="1:10" ht="15.75" x14ac:dyDescent="0.25">
      <c r="A52" s="207">
        <v>6608</v>
      </c>
      <c r="B52" s="238" t="s">
        <v>185</v>
      </c>
      <c r="C52" s="251">
        <v>5500000</v>
      </c>
      <c r="D52" s="219"/>
      <c r="E52" s="191">
        <f t="shared" si="0"/>
        <v>0</v>
      </c>
      <c r="F52" s="191">
        <f t="shared" si="0"/>
        <v>-1</v>
      </c>
      <c r="G52" s="59"/>
      <c r="H52" s="171">
        <v>5500000</v>
      </c>
      <c r="I52" s="172">
        <v>1063800</v>
      </c>
      <c r="J52" s="47"/>
    </row>
    <row r="53" spans="1:10" ht="15.75" x14ac:dyDescent="0.25">
      <c r="A53" s="207">
        <v>6618</v>
      </c>
      <c r="B53" s="238" t="s">
        <v>15</v>
      </c>
      <c r="C53" s="251">
        <v>7200000</v>
      </c>
      <c r="D53" s="219">
        <v>1350000</v>
      </c>
      <c r="E53" s="191">
        <f t="shared" si="0"/>
        <v>0</v>
      </c>
      <c r="F53" s="191">
        <f t="shared" si="0"/>
        <v>-0.25</v>
      </c>
      <c r="G53" s="59"/>
      <c r="H53" s="171">
        <v>7200000</v>
      </c>
      <c r="I53" s="172">
        <v>1800000</v>
      </c>
      <c r="J53" s="47"/>
    </row>
    <row r="54" spans="1:10" ht="15.75" x14ac:dyDescent="0.25">
      <c r="A54" s="196" t="s">
        <v>186</v>
      </c>
      <c r="B54" s="231" t="s">
        <v>38</v>
      </c>
      <c r="C54" s="190">
        <f>SUM(C55:C57)</f>
        <v>5500000</v>
      </c>
      <c r="D54" s="188">
        <f>SUM(D55:D57)</f>
        <v>11572000</v>
      </c>
      <c r="E54" s="191">
        <f t="shared" si="0"/>
        <v>0</v>
      </c>
      <c r="F54" s="191">
        <v>0</v>
      </c>
      <c r="G54" s="57"/>
      <c r="H54" s="171">
        <v>5500000</v>
      </c>
      <c r="I54" s="172">
        <v>0</v>
      </c>
      <c r="J54" s="53"/>
    </row>
    <row r="55" spans="1:10" ht="15.75" x14ac:dyDescent="0.25">
      <c r="A55" s="197" t="s">
        <v>187</v>
      </c>
      <c r="B55" s="232" t="s">
        <v>188</v>
      </c>
      <c r="C55" s="251">
        <v>1000000</v>
      </c>
      <c r="D55" s="188"/>
      <c r="E55" s="191">
        <f t="shared" si="0"/>
        <v>0</v>
      </c>
      <c r="F55" s="191">
        <v>0</v>
      </c>
      <c r="G55" s="59"/>
      <c r="H55" s="75">
        <v>1000000</v>
      </c>
      <c r="I55" s="75"/>
      <c r="J55" s="47"/>
    </row>
    <row r="56" spans="1:10" ht="15.75" x14ac:dyDescent="0.25">
      <c r="A56" s="197" t="s">
        <v>189</v>
      </c>
      <c r="B56" s="232" t="s">
        <v>190</v>
      </c>
      <c r="C56" s="251">
        <v>2500000</v>
      </c>
      <c r="D56" s="202"/>
      <c r="E56" s="191">
        <f t="shared" si="0"/>
        <v>0</v>
      </c>
      <c r="F56" s="191">
        <v>0</v>
      </c>
      <c r="G56" s="59"/>
      <c r="H56" s="171">
        <v>2500000</v>
      </c>
      <c r="I56" s="75"/>
      <c r="J56" s="47"/>
    </row>
    <row r="57" spans="1:10" ht="15.75" x14ac:dyDescent="0.25">
      <c r="A57" s="197" t="s">
        <v>189</v>
      </c>
      <c r="B57" s="232" t="s">
        <v>39</v>
      </c>
      <c r="C57" s="251">
        <v>2000000</v>
      </c>
      <c r="D57" s="202">
        <v>11572000</v>
      </c>
      <c r="E57" s="191">
        <f t="shared" si="0"/>
        <v>0</v>
      </c>
      <c r="F57" s="191">
        <v>0</v>
      </c>
      <c r="G57" s="59"/>
      <c r="H57" s="171">
        <v>2000000</v>
      </c>
      <c r="I57" s="102"/>
      <c r="J57" s="47"/>
    </row>
    <row r="58" spans="1:10" ht="15.75" x14ac:dyDescent="0.25">
      <c r="A58" s="196" t="s">
        <v>191</v>
      </c>
      <c r="B58" s="231" t="s">
        <v>8</v>
      </c>
      <c r="C58" s="190">
        <f>SUM(C59:C63)</f>
        <v>159000000</v>
      </c>
      <c r="D58" s="188">
        <f>SUM(D59:D63)</f>
        <v>6000000</v>
      </c>
      <c r="E58" s="191">
        <f t="shared" si="0"/>
        <v>0</v>
      </c>
      <c r="F58" s="191">
        <f t="shared" si="0"/>
        <v>-0.49392712550607287</v>
      </c>
      <c r="G58" s="57"/>
      <c r="H58" s="171">
        <v>159000000</v>
      </c>
      <c r="I58" s="102">
        <v>11856000</v>
      </c>
      <c r="J58" s="53"/>
    </row>
    <row r="59" spans="1:10" ht="15.75" x14ac:dyDescent="0.25">
      <c r="A59" s="197" t="s">
        <v>192</v>
      </c>
      <c r="B59" s="232" t="s">
        <v>40</v>
      </c>
      <c r="C59" s="251">
        <v>44000000</v>
      </c>
      <c r="D59" s="202"/>
      <c r="E59" s="191">
        <f t="shared" si="0"/>
        <v>0</v>
      </c>
      <c r="F59" s="191">
        <f t="shared" si="0"/>
        <v>-1</v>
      </c>
      <c r="G59" s="59"/>
      <c r="H59" s="75">
        <v>44000000</v>
      </c>
      <c r="I59" s="75">
        <v>1590000</v>
      </c>
      <c r="J59" s="47"/>
    </row>
    <row r="60" spans="1:10" ht="15.75" x14ac:dyDescent="0.25">
      <c r="A60" s="197" t="s">
        <v>193</v>
      </c>
      <c r="B60" s="232" t="s">
        <v>41</v>
      </c>
      <c r="C60" s="251">
        <v>41000000</v>
      </c>
      <c r="D60" s="202"/>
      <c r="E60" s="191">
        <f t="shared" si="0"/>
        <v>0</v>
      </c>
      <c r="F60" s="191">
        <f t="shared" si="0"/>
        <v>-1</v>
      </c>
      <c r="G60" s="59"/>
      <c r="H60" s="171">
        <v>41000000</v>
      </c>
      <c r="I60" s="172">
        <v>2766000</v>
      </c>
      <c r="J60" s="47"/>
    </row>
    <row r="61" spans="1:10" ht="15.75" x14ac:dyDescent="0.25">
      <c r="A61" s="197" t="s">
        <v>194</v>
      </c>
      <c r="B61" s="232" t="s">
        <v>42</v>
      </c>
      <c r="C61" s="251">
        <v>40000000</v>
      </c>
      <c r="D61" s="202"/>
      <c r="E61" s="191">
        <f t="shared" si="0"/>
        <v>0</v>
      </c>
      <c r="F61" s="191"/>
      <c r="G61" s="59"/>
      <c r="H61" s="171">
        <v>40000000</v>
      </c>
      <c r="I61" s="172"/>
      <c r="J61" s="47"/>
    </row>
    <row r="62" spans="1:10" ht="15.75" x14ac:dyDescent="0.25">
      <c r="A62" s="197" t="s">
        <v>195</v>
      </c>
      <c r="B62" s="232" t="s">
        <v>9</v>
      </c>
      <c r="C62" s="251">
        <v>30000000</v>
      </c>
      <c r="D62" s="219">
        <v>6000000</v>
      </c>
      <c r="E62" s="191">
        <f t="shared" si="0"/>
        <v>0</v>
      </c>
      <c r="F62" s="191">
        <f t="shared" si="0"/>
        <v>-0.2</v>
      </c>
      <c r="G62" s="59"/>
      <c r="H62" s="171">
        <v>30000000</v>
      </c>
      <c r="I62" s="172">
        <v>7500000</v>
      </c>
      <c r="J62" s="47"/>
    </row>
    <row r="63" spans="1:10" ht="15.75" x14ac:dyDescent="0.25">
      <c r="A63" s="197" t="s">
        <v>196</v>
      </c>
      <c r="B63" s="232" t="s">
        <v>197</v>
      </c>
      <c r="C63" s="251">
        <v>4000000</v>
      </c>
      <c r="D63" s="202"/>
      <c r="E63" s="191">
        <f t="shared" si="0"/>
        <v>0</v>
      </c>
      <c r="F63" s="191">
        <v>0</v>
      </c>
      <c r="G63" s="59"/>
      <c r="H63" s="171">
        <v>4000000</v>
      </c>
      <c r="I63" s="172"/>
      <c r="J63" s="47"/>
    </row>
    <row r="64" spans="1:10" ht="15.75" x14ac:dyDescent="0.25">
      <c r="A64" s="196" t="s">
        <v>198</v>
      </c>
      <c r="B64" s="231" t="s">
        <v>12</v>
      </c>
      <c r="C64" s="190">
        <f>SUM(C65:C68)</f>
        <v>177080000</v>
      </c>
      <c r="D64" s="188">
        <f>SUM(D65:D68)</f>
        <v>53547975</v>
      </c>
      <c r="E64" s="191">
        <f t="shared" si="0"/>
        <v>0</v>
      </c>
      <c r="F64" s="191">
        <v>0</v>
      </c>
      <c r="G64" s="57"/>
      <c r="H64" s="171">
        <v>177080000</v>
      </c>
      <c r="I64" s="102">
        <v>50765910</v>
      </c>
      <c r="J64" s="53"/>
    </row>
    <row r="65" spans="1:10" ht="15.75" x14ac:dyDescent="0.25">
      <c r="A65" s="197" t="s">
        <v>199</v>
      </c>
      <c r="B65" s="232" t="s">
        <v>43</v>
      </c>
      <c r="C65" s="258">
        <v>22000000</v>
      </c>
      <c r="D65" s="202"/>
      <c r="E65" s="191">
        <f t="shared" si="0"/>
        <v>0</v>
      </c>
      <c r="F65" s="191">
        <v>0</v>
      </c>
      <c r="G65" s="59"/>
      <c r="H65" s="75">
        <v>22000000</v>
      </c>
      <c r="I65" s="75"/>
      <c r="J65" s="47"/>
    </row>
    <row r="66" spans="1:10" ht="15.75" x14ac:dyDescent="0.25">
      <c r="A66" s="197" t="s">
        <v>200</v>
      </c>
      <c r="B66" s="232" t="s">
        <v>201</v>
      </c>
      <c r="C66" s="258">
        <v>30000000</v>
      </c>
      <c r="D66" s="202"/>
      <c r="E66" s="191">
        <f t="shared" si="0"/>
        <v>0</v>
      </c>
      <c r="F66" s="191">
        <v>0</v>
      </c>
      <c r="G66" s="59"/>
      <c r="H66" s="177">
        <v>30000000</v>
      </c>
      <c r="I66" s="102"/>
      <c r="J66" s="47"/>
    </row>
    <row r="67" spans="1:10" ht="15.75" x14ac:dyDescent="0.25">
      <c r="A67" s="197" t="s">
        <v>202</v>
      </c>
      <c r="B67" s="239" t="s">
        <v>203</v>
      </c>
      <c r="C67" s="258">
        <v>106080000</v>
      </c>
      <c r="D67" s="219">
        <v>53547975</v>
      </c>
      <c r="E67" s="191">
        <v>0</v>
      </c>
      <c r="F67" s="191">
        <v>0</v>
      </c>
      <c r="G67" s="59"/>
      <c r="H67" s="177">
        <v>106080000</v>
      </c>
      <c r="I67" s="102">
        <v>50765910</v>
      </c>
      <c r="J67" s="47"/>
    </row>
    <row r="68" spans="1:10" ht="30" x14ac:dyDescent="0.25">
      <c r="A68" s="197" t="s">
        <v>202</v>
      </c>
      <c r="B68" s="239" t="s">
        <v>204</v>
      </c>
      <c r="C68" s="254">
        <v>19000000</v>
      </c>
      <c r="D68" s="202"/>
      <c r="E68" s="191">
        <v>0</v>
      </c>
      <c r="F68" s="191">
        <v>0</v>
      </c>
      <c r="G68" s="59"/>
      <c r="H68" s="177">
        <v>19000000</v>
      </c>
      <c r="I68" s="172"/>
      <c r="J68" s="47"/>
    </row>
    <row r="69" spans="1:10" ht="15.75" x14ac:dyDescent="0.25">
      <c r="A69" s="196" t="s">
        <v>205</v>
      </c>
      <c r="B69" s="231" t="s">
        <v>206</v>
      </c>
      <c r="C69" s="190">
        <f>SUM(C70:C75)</f>
        <v>219420000</v>
      </c>
      <c r="D69" s="188">
        <f>SUM(D70:D75)</f>
        <v>8580000</v>
      </c>
      <c r="E69" s="191">
        <f t="shared" si="0"/>
        <v>0</v>
      </c>
      <c r="F69" s="191">
        <f t="shared" si="0"/>
        <v>-0.12893401015228426</v>
      </c>
      <c r="G69" s="57"/>
      <c r="H69" s="173">
        <v>219420000</v>
      </c>
      <c r="I69" s="172">
        <v>9850000</v>
      </c>
      <c r="J69" s="53"/>
    </row>
    <row r="70" spans="1:10" ht="15.75" x14ac:dyDescent="0.25">
      <c r="A70" s="208" t="s">
        <v>207</v>
      </c>
      <c r="B70" s="240" t="s">
        <v>116</v>
      </c>
      <c r="C70" s="258">
        <v>29700000</v>
      </c>
      <c r="D70" s="219"/>
      <c r="E70" s="191">
        <v>0</v>
      </c>
      <c r="F70" s="191">
        <v>0</v>
      </c>
      <c r="G70" s="123"/>
      <c r="H70" s="75">
        <v>29700000</v>
      </c>
      <c r="I70" s="75">
        <v>8100000</v>
      </c>
      <c r="J70" s="124"/>
    </row>
    <row r="71" spans="1:10" ht="15.75" x14ac:dyDescent="0.25">
      <c r="A71" s="209" t="s">
        <v>208</v>
      </c>
      <c r="B71" s="241" t="s">
        <v>117</v>
      </c>
      <c r="C71" s="258">
        <v>40000000</v>
      </c>
      <c r="D71" s="219"/>
      <c r="E71" s="191">
        <f t="shared" si="0"/>
        <v>0</v>
      </c>
      <c r="F71" s="191">
        <v>0</v>
      </c>
      <c r="G71" s="59"/>
      <c r="H71" s="178">
        <v>40000000</v>
      </c>
      <c r="I71" s="172"/>
      <c r="J71" s="47"/>
    </row>
    <row r="72" spans="1:10" ht="15.75" x14ac:dyDescent="0.25">
      <c r="A72" s="210">
        <v>6912</v>
      </c>
      <c r="B72" s="241" t="s">
        <v>118</v>
      </c>
      <c r="C72" s="258">
        <v>40000000</v>
      </c>
      <c r="D72" s="219"/>
      <c r="E72" s="191">
        <f t="shared" si="0"/>
        <v>0</v>
      </c>
      <c r="F72" s="191"/>
      <c r="G72" s="59"/>
      <c r="H72" s="178">
        <v>40000000</v>
      </c>
      <c r="I72" s="172"/>
      <c r="J72" s="47"/>
    </row>
    <row r="73" spans="1:10" ht="60" x14ac:dyDescent="0.25">
      <c r="A73" s="211">
        <v>6913</v>
      </c>
      <c r="B73" s="182" t="s">
        <v>209</v>
      </c>
      <c r="C73" s="259">
        <v>29000000</v>
      </c>
      <c r="D73" s="202"/>
      <c r="E73" s="191">
        <f t="shared" si="0"/>
        <v>0</v>
      </c>
      <c r="F73" s="191">
        <v>0</v>
      </c>
      <c r="G73" s="59"/>
      <c r="H73" s="178">
        <v>29000000</v>
      </c>
      <c r="I73" s="172">
        <v>1750000</v>
      </c>
      <c r="J73" s="47"/>
    </row>
    <row r="74" spans="1:10" ht="15.75" x14ac:dyDescent="0.25">
      <c r="A74" s="210">
        <v>6921</v>
      </c>
      <c r="B74" s="241" t="s">
        <v>119</v>
      </c>
      <c r="C74" s="258">
        <v>40720000</v>
      </c>
      <c r="D74" s="202"/>
      <c r="E74" s="191">
        <f t="shared" si="0"/>
        <v>0</v>
      </c>
      <c r="F74" s="191">
        <v>0</v>
      </c>
      <c r="G74" s="59"/>
      <c r="H74" s="179">
        <v>40720000</v>
      </c>
      <c r="I74" s="172"/>
      <c r="J74" s="47"/>
    </row>
    <row r="75" spans="1:10" ht="15.75" x14ac:dyDescent="0.25">
      <c r="A75" s="210">
        <v>6949</v>
      </c>
      <c r="B75" s="241" t="s">
        <v>120</v>
      </c>
      <c r="C75" s="258">
        <v>40000000</v>
      </c>
      <c r="D75" s="202">
        <v>8580000</v>
      </c>
      <c r="E75" s="191">
        <f t="shared" si="0"/>
        <v>0</v>
      </c>
      <c r="F75" s="191">
        <v>0</v>
      </c>
      <c r="G75" s="59"/>
      <c r="H75" s="178">
        <v>40000000</v>
      </c>
      <c r="I75" s="172"/>
      <c r="J75" s="47"/>
    </row>
    <row r="76" spans="1:10" ht="15.75" x14ac:dyDescent="0.25">
      <c r="A76" s="212">
        <v>6950</v>
      </c>
      <c r="B76" s="242" t="s">
        <v>210</v>
      </c>
      <c r="C76" s="190">
        <f>SUM(C77:C78)</f>
        <v>0</v>
      </c>
      <c r="D76" s="188">
        <f>SUM(D77:D78)</f>
        <v>0</v>
      </c>
      <c r="E76" s="191"/>
      <c r="F76" s="191">
        <v>0</v>
      </c>
      <c r="G76" s="57"/>
      <c r="H76" s="178">
        <v>0</v>
      </c>
      <c r="I76" s="172">
        <v>0</v>
      </c>
      <c r="J76" s="53"/>
    </row>
    <row r="77" spans="1:10" x14ac:dyDescent="0.25">
      <c r="A77" s="207">
        <v>6999</v>
      </c>
      <c r="B77" s="183" t="s">
        <v>211</v>
      </c>
      <c r="C77" s="213"/>
      <c r="D77" s="202"/>
      <c r="E77" s="191"/>
      <c r="F77" s="191">
        <v>0</v>
      </c>
      <c r="G77" s="59"/>
      <c r="H77" s="75"/>
      <c r="I77" s="75"/>
      <c r="J77" s="47"/>
    </row>
    <row r="78" spans="1:10" x14ac:dyDescent="0.25">
      <c r="A78" s="207">
        <v>6999</v>
      </c>
      <c r="B78" s="183" t="s">
        <v>212</v>
      </c>
      <c r="C78" s="213"/>
      <c r="D78" s="202"/>
      <c r="E78" s="191"/>
      <c r="F78" s="191">
        <v>0</v>
      </c>
      <c r="G78" s="59"/>
      <c r="H78" s="102"/>
      <c r="I78" s="102"/>
      <c r="J78" s="47"/>
    </row>
    <row r="79" spans="1:10" x14ac:dyDescent="0.25">
      <c r="A79" s="196" t="s">
        <v>213</v>
      </c>
      <c r="B79" s="231" t="s">
        <v>214</v>
      </c>
      <c r="C79" s="190">
        <f>SUM(C80:C87)</f>
        <v>473538170</v>
      </c>
      <c r="D79" s="188">
        <f>SUM(D80:D87)</f>
        <v>143683500</v>
      </c>
      <c r="E79" s="191">
        <f t="shared" ref="E78:F130" si="3">(C79-H79)/H79</f>
        <v>0</v>
      </c>
      <c r="F79" s="191">
        <f t="shared" si="3"/>
        <v>0.55296578111151939</v>
      </c>
      <c r="G79" s="57"/>
      <c r="H79" s="102">
        <v>473538170</v>
      </c>
      <c r="I79" s="102">
        <v>92522000</v>
      </c>
      <c r="J79" s="53"/>
    </row>
    <row r="80" spans="1:10" ht="15.75" x14ac:dyDescent="0.25">
      <c r="A80" s="209" t="s">
        <v>123</v>
      </c>
      <c r="B80" s="260" t="s">
        <v>121</v>
      </c>
      <c r="C80" s="254">
        <v>60000000</v>
      </c>
      <c r="D80" s="219">
        <v>14688000</v>
      </c>
      <c r="E80" s="191">
        <f t="shared" si="3"/>
        <v>0</v>
      </c>
      <c r="F80" s="191">
        <f t="shared" si="3"/>
        <v>0.34900808229243202</v>
      </c>
      <c r="G80" s="59"/>
      <c r="H80" s="75">
        <v>60000000</v>
      </c>
      <c r="I80" s="75">
        <v>10888000</v>
      </c>
      <c r="J80" s="47"/>
    </row>
    <row r="81" spans="1:10" ht="15.75" x14ac:dyDescent="0.25">
      <c r="A81" s="261" t="s">
        <v>44</v>
      </c>
      <c r="B81" s="238" t="s">
        <v>122</v>
      </c>
      <c r="C81" s="254">
        <v>3640000</v>
      </c>
      <c r="D81" s="219"/>
      <c r="E81" s="191">
        <f t="shared" si="3"/>
        <v>0</v>
      </c>
      <c r="F81" s="191">
        <v>0</v>
      </c>
      <c r="G81" s="59"/>
      <c r="H81" s="173">
        <v>3640000</v>
      </c>
      <c r="I81" s="172"/>
      <c r="J81" s="47"/>
    </row>
    <row r="82" spans="1:10" ht="16.5" x14ac:dyDescent="0.25">
      <c r="A82" s="261" t="s">
        <v>123</v>
      </c>
      <c r="B82" s="238" t="s">
        <v>124</v>
      </c>
      <c r="C82" s="254">
        <v>20000000</v>
      </c>
      <c r="D82" s="257"/>
      <c r="E82" s="191">
        <f t="shared" si="3"/>
        <v>0</v>
      </c>
      <c r="F82" s="191">
        <v>0</v>
      </c>
      <c r="G82" s="59"/>
      <c r="H82" s="173">
        <v>20000000</v>
      </c>
      <c r="I82" s="102"/>
      <c r="J82" s="47"/>
    </row>
    <row r="83" spans="1:10" ht="15.75" x14ac:dyDescent="0.25">
      <c r="A83" s="261" t="s">
        <v>45</v>
      </c>
      <c r="B83" s="238" t="s">
        <v>13</v>
      </c>
      <c r="C83" s="254">
        <v>80000000</v>
      </c>
      <c r="D83" s="219">
        <v>128995500</v>
      </c>
      <c r="E83" s="191"/>
      <c r="F83" s="191"/>
      <c r="G83" s="59"/>
      <c r="H83" s="173">
        <v>80000000</v>
      </c>
      <c r="I83" s="170">
        <v>81634000</v>
      </c>
      <c r="J83" s="47"/>
    </row>
    <row r="84" spans="1:10" ht="15.75" x14ac:dyDescent="0.25">
      <c r="A84" s="209" t="s">
        <v>45</v>
      </c>
      <c r="B84" s="260" t="s">
        <v>125</v>
      </c>
      <c r="C84" s="254">
        <v>200898170</v>
      </c>
      <c r="D84" s="202"/>
      <c r="E84" s="191">
        <f t="shared" si="3"/>
        <v>0</v>
      </c>
      <c r="F84" s="191">
        <v>0</v>
      </c>
      <c r="G84" s="59"/>
      <c r="H84" s="173">
        <v>200898170</v>
      </c>
      <c r="I84" s="172"/>
      <c r="J84" s="47"/>
    </row>
    <row r="85" spans="1:10" ht="15.75" x14ac:dyDescent="0.25">
      <c r="A85" s="209" t="s">
        <v>45</v>
      </c>
      <c r="B85" s="260" t="s">
        <v>126</v>
      </c>
      <c r="C85" s="254">
        <v>80000000</v>
      </c>
      <c r="D85" s="202"/>
      <c r="E85" s="191">
        <f t="shared" si="3"/>
        <v>0</v>
      </c>
      <c r="F85" s="191">
        <v>0</v>
      </c>
      <c r="G85" s="59"/>
      <c r="H85" s="173">
        <v>80000000</v>
      </c>
      <c r="I85" s="102"/>
      <c r="J85" s="47"/>
    </row>
    <row r="86" spans="1:10" ht="15.75" x14ac:dyDescent="0.25">
      <c r="A86" s="261" t="s">
        <v>45</v>
      </c>
      <c r="B86" s="238" t="s">
        <v>127</v>
      </c>
      <c r="C86" s="254">
        <v>29000000</v>
      </c>
      <c r="D86" s="202"/>
      <c r="E86" s="191">
        <f t="shared" si="3"/>
        <v>0</v>
      </c>
      <c r="F86" s="191">
        <v>0</v>
      </c>
      <c r="G86" s="59"/>
      <c r="H86" s="173">
        <v>29000000</v>
      </c>
      <c r="I86" s="102"/>
      <c r="J86" s="47"/>
    </row>
    <row r="87" spans="1:10" ht="15.75" x14ac:dyDescent="0.25">
      <c r="A87" s="209" t="s">
        <v>45</v>
      </c>
      <c r="B87" s="238" t="s">
        <v>128</v>
      </c>
      <c r="C87" s="254"/>
      <c r="D87" s="202"/>
      <c r="E87" s="191"/>
      <c r="F87" s="191">
        <v>0</v>
      </c>
      <c r="G87" s="59"/>
      <c r="H87" s="173"/>
      <c r="I87" s="102"/>
      <c r="J87" s="47"/>
    </row>
    <row r="88" spans="1:10" ht="15.75" x14ac:dyDescent="0.25">
      <c r="A88" s="214" t="s">
        <v>215</v>
      </c>
      <c r="B88" s="243"/>
      <c r="C88" s="205">
        <f>C89</f>
        <v>326749218</v>
      </c>
      <c r="D88" s="206">
        <f>D89</f>
        <v>10933969</v>
      </c>
      <c r="E88" s="191">
        <f t="shared" si="3"/>
        <v>0</v>
      </c>
      <c r="F88" s="191">
        <v>0</v>
      </c>
      <c r="G88" s="115"/>
      <c r="H88" s="173">
        <v>326749218</v>
      </c>
      <c r="I88" s="102">
        <v>11731452</v>
      </c>
      <c r="J88" s="89"/>
    </row>
    <row r="89" spans="1:10" x14ac:dyDescent="0.25">
      <c r="A89" s="203" t="s">
        <v>216</v>
      </c>
      <c r="B89" s="236" t="s">
        <v>39</v>
      </c>
      <c r="C89" s="190">
        <f>SUM(C93:C97)</f>
        <v>326749218</v>
      </c>
      <c r="D89" s="188">
        <f>SUM(D91:D97)</f>
        <v>10933969</v>
      </c>
      <c r="E89" s="191">
        <f t="shared" si="3"/>
        <v>0</v>
      </c>
      <c r="F89" s="191">
        <v>0</v>
      </c>
      <c r="G89" s="57"/>
      <c r="H89" s="113">
        <v>326749218</v>
      </c>
      <c r="I89" s="113">
        <v>11731452</v>
      </c>
      <c r="J89" s="53"/>
    </row>
    <row r="90" spans="1:10" x14ac:dyDescent="0.25">
      <c r="A90" s="197" t="s">
        <v>254</v>
      </c>
      <c r="B90" s="232" t="s">
        <v>17</v>
      </c>
      <c r="C90" s="190"/>
      <c r="D90" s="202">
        <v>4986300</v>
      </c>
      <c r="E90" s="191"/>
      <c r="F90" s="191"/>
      <c r="G90" s="57"/>
      <c r="H90" s="113"/>
      <c r="I90" s="113"/>
      <c r="J90" s="53"/>
    </row>
    <row r="91" spans="1:10" x14ac:dyDescent="0.25">
      <c r="A91" s="197" t="s">
        <v>257</v>
      </c>
      <c r="B91" s="232" t="s">
        <v>18</v>
      </c>
      <c r="C91" s="213"/>
      <c r="D91" s="202">
        <v>481800</v>
      </c>
      <c r="E91" s="191"/>
      <c r="F91" s="191">
        <v>0</v>
      </c>
      <c r="G91" s="57"/>
      <c r="H91" s="113"/>
      <c r="I91" s="113">
        <v>481800</v>
      </c>
      <c r="J91" s="53"/>
    </row>
    <row r="92" spans="1:10" x14ac:dyDescent="0.25">
      <c r="A92" s="197" t="s">
        <v>258</v>
      </c>
      <c r="B92" s="232" t="s">
        <v>259</v>
      </c>
      <c r="C92" s="213"/>
      <c r="D92" s="202">
        <v>5462169</v>
      </c>
      <c r="E92" s="191"/>
      <c r="F92" s="191">
        <v>0</v>
      </c>
      <c r="G92" s="57"/>
      <c r="H92" s="113"/>
      <c r="I92" s="113">
        <v>5749652</v>
      </c>
      <c r="J92" s="53"/>
    </row>
    <row r="93" spans="1:10" ht="15.75" x14ac:dyDescent="0.25">
      <c r="A93" s="262" t="s">
        <v>246</v>
      </c>
      <c r="B93" s="248" t="s">
        <v>46</v>
      </c>
      <c r="C93" s="254">
        <v>18000000</v>
      </c>
      <c r="D93" s="219"/>
      <c r="E93" s="191">
        <f t="shared" si="3"/>
        <v>0</v>
      </c>
      <c r="F93" s="191">
        <v>0</v>
      </c>
      <c r="G93" s="57"/>
      <c r="H93" s="75">
        <v>18000000</v>
      </c>
      <c r="I93" s="75"/>
      <c r="J93" s="53"/>
    </row>
    <row r="94" spans="1:10" ht="15.75" x14ac:dyDescent="0.25">
      <c r="A94" s="262"/>
      <c r="B94" s="248"/>
      <c r="C94" s="254"/>
      <c r="D94" s="219"/>
      <c r="E94" s="191"/>
      <c r="F94" s="191">
        <v>0</v>
      </c>
      <c r="G94" s="57"/>
      <c r="H94" s="75"/>
      <c r="I94" s="75"/>
      <c r="J94" s="53"/>
    </row>
    <row r="95" spans="1:10" ht="31.5" x14ac:dyDescent="0.25">
      <c r="A95" s="263" t="s">
        <v>217</v>
      </c>
      <c r="B95" s="264" t="s">
        <v>247</v>
      </c>
      <c r="C95" s="254">
        <v>72749218</v>
      </c>
      <c r="D95" s="265">
        <v>4990000</v>
      </c>
      <c r="E95" s="191">
        <f t="shared" si="3"/>
        <v>0</v>
      </c>
      <c r="F95" s="191">
        <v>0</v>
      </c>
      <c r="G95" s="59"/>
      <c r="H95" s="75">
        <v>72749218</v>
      </c>
      <c r="I95" s="102">
        <v>5500000</v>
      </c>
      <c r="J95" s="47"/>
    </row>
    <row r="96" spans="1:10" ht="16.5" x14ac:dyDescent="0.25">
      <c r="A96" s="266" t="s">
        <v>217</v>
      </c>
      <c r="B96" s="249" t="s">
        <v>218</v>
      </c>
      <c r="C96" s="254">
        <v>186000000</v>
      </c>
      <c r="D96" s="257"/>
      <c r="E96" s="191">
        <f t="shared" si="3"/>
        <v>0</v>
      </c>
      <c r="F96" s="191">
        <v>0</v>
      </c>
      <c r="G96" s="138"/>
      <c r="H96" s="173">
        <v>186000000</v>
      </c>
      <c r="I96" s="102"/>
      <c r="J96" s="139"/>
    </row>
    <row r="97" spans="1:10" ht="15.75" x14ac:dyDescent="0.25">
      <c r="A97" s="266" t="s">
        <v>219</v>
      </c>
      <c r="B97" s="249" t="s">
        <v>220</v>
      </c>
      <c r="C97" s="254">
        <v>50000000</v>
      </c>
      <c r="D97" s="202"/>
      <c r="E97" s="191">
        <f t="shared" si="3"/>
        <v>0</v>
      </c>
      <c r="F97" s="191">
        <v>0</v>
      </c>
      <c r="G97" s="59"/>
      <c r="H97" s="180">
        <v>50000000</v>
      </c>
      <c r="I97" s="180"/>
      <c r="J97" s="47"/>
    </row>
    <row r="98" spans="1:10" ht="15.75" x14ac:dyDescent="0.25">
      <c r="A98" s="426" t="s">
        <v>221</v>
      </c>
      <c r="B98" s="427"/>
      <c r="C98" s="193">
        <f>C99+C110+C116+C126</f>
        <v>815843000</v>
      </c>
      <c r="D98" s="194">
        <f>D99+D110+D116+D126</f>
        <v>40323720</v>
      </c>
      <c r="E98" s="191">
        <f t="shared" si="3"/>
        <v>0</v>
      </c>
      <c r="F98" s="191">
        <f t="shared" si="3"/>
        <v>0.34914777660414831</v>
      </c>
      <c r="G98" s="59"/>
      <c r="H98" s="173">
        <v>815843000</v>
      </c>
      <c r="I98" s="102">
        <v>29888290</v>
      </c>
      <c r="J98" s="83"/>
    </row>
    <row r="99" spans="1:10" ht="15.75" x14ac:dyDescent="0.25">
      <c r="A99" s="428" t="s">
        <v>139</v>
      </c>
      <c r="B99" s="429"/>
      <c r="C99" s="205">
        <f>C100+C102+C104</f>
        <v>251584800</v>
      </c>
      <c r="D99" s="206">
        <f>D100+D102+D104</f>
        <v>17073720</v>
      </c>
      <c r="E99" s="191">
        <f t="shared" si="3"/>
        <v>0</v>
      </c>
      <c r="F99" s="191">
        <f t="shared" si="3"/>
        <v>-8.0506428836604541E-3</v>
      </c>
      <c r="G99" s="115"/>
      <c r="H99" s="173">
        <v>251584800</v>
      </c>
      <c r="I99" s="102">
        <v>17212290</v>
      </c>
      <c r="J99" s="89"/>
    </row>
    <row r="100" spans="1:10" x14ac:dyDescent="0.25">
      <c r="A100" s="196" t="s">
        <v>140</v>
      </c>
      <c r="B100" s="231" t="s">
        <v>10</v>
      </c>
      <c r="C100" s="190">
        <f>SUM(C101)</f>
        <v>0</v>
      </c>
      <c r="D100" s="188">
        <f>SUM(D101)</f>
        <v>0</v>
      </c>
      <c r="E100" s="191"/>
      <c r="F100" s="191">
        <v>0</v>
      </c>
      <c r="G100" s="57"/>
      <c r="H100" s="80">
        <v>0</v>
      </c>
      <c r="I100" s="80">
        <v>0</v>
      </c>
      <c r="J100" s="53"/>
    </row>
    <row r="101" spans="1:10" x14ac:dyDescent="0.25">
      <c r="A101" s="197" t="s">
        <v>222</v>
      </c>
      <c r="B101" s="232" t="s">
        <v>223</v>
      </c>
      <c r="C101" s="213"/>
      <c r="D101" s="202"/>
      <c r="E101" s="191"/>
      <c r="F101" s="191">
        <v>0</v>
      </c>
      <c r="G101" s="59"/>
      <c r="H101" s="113"/>
      <c r="I101" s="113"/>
      <c r="J101" s="47"/>
    </row>
    <row r="102" spans="1:10" x14ac:dyDescent="0.25">
      <c r="A102" s="196" t="s">
        <v>146</v>
      </c>
      <c r="B102" s="231" t="s">
        <v>0</v>
      </c>
      <c r="C102" s="216">
        <f>C103</f>
        <v>65000000</v>
      </c>
      <c r="D102" s="217">
        <f>D103</f>
        <v>0</v>
      </c>
      <c r="E102" s="191">
        <v>0</v>
      </c>
      <c r="F102" s="191">
        <v>0</v>
      </c>
      <c r="G102" s="57"/>
      <c r="H102" s="75">
        <v>65000000</v>
      </c>
      <c r="I102" s="75">
        <v>0</v>
      </c>
      <c r="J102" s="47"/>
    </row>
    <row r="103" spans="1:10" ht="15.75" x14ac:dyDescent="0.25">
      <c r="A103" s="218" t="s">
        <v>224</v>
      </c>
      <c r="B103" s="245" t="s">
        <v>225</v>
      </c>
      <c r="C103" s="254">
        <v>65000000</v>
      </c>
      <c r="D103" s="202"/>
      <c r="E103" s="191">
        <v>0</v>
      </c>
      <c r="F103" s="191">
        <v>0</v>
      </c>
      <c r="G103" s="59"/>
      <c r="H103" s="102">
        <v>65000000</v>
      </c>
      <c r="I103" s="102"/>
      <c r="J103" s="47"/>
    </row>
    <row r="104" spans="1:10" x14ac:dyDescent="0.25">
      <c r="A104" s="196" t="s">
        <v>163</v>
      </c>
      <c r="B104" s="231" t="s">
        <v>164</v>
      </c>
      <c r="C104" s="190">
        <f>SUM(C105:C109)</f>
        <v>186584800</v>
      </c>
      <c r="D104" s="188">
        <f>SUM(D105:D109)</f>
        <v>17073720</v>
      </c>
      <c r="E104" s="191">
        <f t="shared" si="3"/>
        <v>0</v>
      </c>
      <c r="F104" s="191">
        <f t="shared" si="3"/>
        <v>-8.0506428836604541E-3</v>
      </c>
      <c r="G104" s="57"/>
      <c r="H104" s="143">
        <v>186584800</v>
      </c>
      <c r="I104" s="143">
        <v>17212290</v>
      </c>
      <c r="J104" s="53"/>
    </row>
    <row r="105" spans="1:10" ht="15.75" x14ac:dyDescent="0.25">
      <c r="A105" s="267" t="s">
        <v>226</v>
      </c>
      <c r="B105" s="268" t="s">
        <v>248</v>
      </c>
      <c r="C105" s="254">
        <v>21600000</v>
      </c>
      <c r="D105" s="202"/>
      <c r="E105" s="191">
        <f t="shared" si="3"/>
        <v>0</v>
      </c>
      <c r="F105" s="191"/>
      <c r="G105" s="59"/>
      <c r="H105" s="102">
        <v>21600000</v>
      </c>
      <c r="I105" s="102"/>
      <c r="J105" s="47"/>
    </row>
    <row r="106" spans="1:10" ht="15.75" x14ac:dyDescent="0.25">
      <c r="A106" s="267" t="s">
        <v>226</v>
      </c>
      <c r="B106" s="268" t="s">
        <v>249</v>
      </c>
      <c r="C106" s="254">
        <v>96900000</v>
      </c>
      <c r="D106" s="219">
        <v>17073720</v>
      </c>
      <c r="E106" s="219"/>
      <c r="F106" s="191">
        <f t="shared" si="3"/>
        <v>-8.0506428836604541E-3</v>
      </c>
      <c r="G106" s="59"/>
      <c r="H106" s="75">
        <v>96900000</v>
      </c>
      <c r="I106" s="75">
        <v>17212290</v>
      </c>
      <c r="J106" s="47"/>
    </row>
    <row r="107" spans="1:10" ht="16.5" x14ac:dyDescent="0.25">
      <c r="A107" s="267" t="s">
        <v>226</v>
      </c>
      <c r="B107" s="268" t="s">
        <v>250</v>
      </c>
      <c r="C107" s="254">
        <v>6000000</v>
      </c>
      <c r="D107" s="257"/>
      <c r="E107" s="191">
        <f t="shared" si="3"/>
        <v>0</v>
      </c>
      <c r="F107" s="191"/>
      <c r="G107" s="59"/>
      <c r="H107" s="173">
        <v>6000000</v>
      </c>
      <c r="I107" s="102"/>
      <c r="J107" s="47"/>
    </row>
    <row r="108" spans="1:10" ht="15.75" x14ac:dyDescent="0.25">
      <c r="A108" s="222">
        <v>6449</v>
      </c>
      <c r="B108" s="248" t="s">
        <v>251</v>
      </c>
      <c r="C108" s="254">
        <v>5364000</v>
      </c>
      <c r="D108" s="202"/>
      <c r="E108" s="191">
        <f t="shared" si="3"/>
        <v>0</v>
      </c>
      <c r="F108" s="191"/>
      <c r="G108" s="59"/>
      <c r="H108" s="173">
        <v>5364000</v>
      </c>
      <c r="I108" s="102"/>
      <c r="J108" s="47"/>
    </row>
    <row r="109" spans="1:10" ht="15.75" x14ac:dyDescent="0.25">
      <c r="A109" s="222">
        <v>6757</v>
      </c>
      <c r="B109" s="248" t="s">
        <v>252</v>
      </c>
      <c r="C109" s="254">
        <v>56720800</v>
      </c>
      <c r="D109" s="202"/>
      <c r="E109" s="191">
        <f t="shared" si="3"/>
        <v>0</v>
      </c>
      <c r="F109" s="191"/>
      <c r="G109" s="59"/>
      <c r="H109" s="173">
        <v>56720800</v>
      </c>
      <c r="I109" s="172"/>
      <c r="J109" s="47"/>
    </row>
    <row r="110" spans="1:10" ht="15.75" x14ac:dyDescent="0.25">
      <c r="A110" s="204" t="s">
        <v>167</v>
      </c>
      <c r="B110" s="243"/>
      <c r="C110" s="205">
        <f>C111+C114</f>
        <v>1800000</v>
      </c>
      <c r="D110" s="206">
        <f>D111+D114</f>
        <v>0</v>
      </c>
      <c r="E110" s="191">
        <f t="shared" si="3"/>
        <v>0</v>
      </c>
      <c r="F110" s="191"/>
      <c r="G110" s="146"/>
      <c r="H110" s="173">
        <v>1800000</v>
      </c>
      <c r="I110" s="102">
        <v>0</v>
      </c>
      <c r="J110" s="89"/>
    </row>
    <row r="111" spans="1:10" ht="15.75" x14ac:dyDescent="0.25">
      <c r="A111" s="196" t="s">
        <v>198</v>
      </c>
      <c r="B111" s="246" t="s">
        <v>12</v>
      </c>
      <c r="C111" s="190">
        <f>SUM(C112:C113)</f>
        <v>0</v>
      </c>
      <c r="D111" s="188">
        <f>SUM(D112:D113)</f>
        <v>0</v>
      </c>
      <c r="E111" s="191"/>
      <c r="F111" s="191"/>
      <c r="G111" s="57"/>
      <c r="H111" s="173">
        <v>0</v>
      </c>
      <c r="I111" s="102">
        <v>0</v>
      </c>
      <c r="J111" s="53"/>
    </row>
    <row r="112" spans="1:10" ht="15.75" x14ac:dyDescent="0.25">
      <c r="A112" s="197" t="s">
        <v>227</v>
      </c>
      <c r="B112" s="232" t="s">
        <v>228</v>
      </c>
      <c r="C112" s="254"/>
      <c r="D112" s="202">
        <v>0</v>
      </c>
      <c r="E112" s="191"/>
      <c r="F112" s="191"/>
      <c r="G112" s="59"/>
      <c r="H112" s="173"/>
      <c r="I112" s="102">
        <v>0</v>
      </c>
      <c r="J112" s="47"/>
    </row>
    <row r="113" spans="1:10" ht="15.75" x14ac:dyDescent="0.25">
      <c r="A113" s="197" t="s">
        <v>227</v>
      </c>
      <c r="B113" s="232" t="s">
        <v>229</v>
      </c>
      <c r="C113" s="254"/>
      <c r="D113" s="202">
        <v>0</v>
      </c>
      <c r="E113" s="191"/>
      <c r="F113" s="191"/>
      <c r="G113" s="59"/>
      <c r="H113" s="113"/>
      <c r="I113" s="113">
        <v>0</v>
      </c>
      <c r="J113" s="47"/>
    </row>
    <row r="114" spans="1:10" x14ac:dyDescent="0.25">
      <c r="A114" s="196" t="s">
        <v>213</v>
      </c>
      <c r="B114" s="246" t="s">
        <v>214</v>
      </c>
      <c r="C114" s="190">
        <f>SUM(C115:C115)</f>
        <v>1800000</v>
      </c>
      <c r="D114" s="188">
        <f>SUM(D115:D115)</f>
        <v>0</v>
      </c>
      <c r="E114" s="191">
        <f t="shared" si="3"/>
        <v>0</v>
      </c>
      <c r="F114" s="191">
        <v>0</v>
      </c>
      <c r="G114" s="57"/>
      <c r="H114" s="75">
        <v>1800000</v>
      </c>
      <c r="I114" s="75">
        <v>0</v>
      </c>
      <c r="J114" s="53"/>
    </row>
    <row r="115" spans="1:10" ht="15.75" x14ac:dyDescent="0.25">
      <c r="A115" s="218" t="s">
        <v>44</v>
      </c>
      <c r="B115" s="245" t="s">
        <v>230</v>
      </c>
      <c r="C115" s="254">
        <v>1800000</v>
      </c>
      <c r="D115" s="202">
        <v>0</v>
      </c>
      <c r="E115" s="191">
        <f t="shared" si="3"/>
        <v>0</v>
      </c>
      <c r="F115" s="191">
        <v>0</v>
      </c>
      <c r="G115" s="59"/>
      <c r="H115" s="173">
        <v>1800000</v>
      </c>
      <c r="I115" s="172">
        <v>0</v>
      </c>
      <c r="J115" s="47"/>
    </row>
    <row r="116" spans="1:10" ht="18" x14ac:dyDescent="0.4">
      <c r="A116" s="214" t="s">
        <v>215</v>
      </c>
      <c r="B116" s="247"/>
      <c r="C116" s="220">
        <f>C117</f>
        <v>302458200</v>
      </c>
      <c r="D116" s="221">
        <f>D117</f>
        <v>23250000</v>
      </c>
      <c r="E116" s="191">
        <f t="shared" si="3"/>
        <v>0</v>
      </c>
      <c r="F116" s="191">
        <f t="shared" si="3"/>
        <v>0.83417481855474918</v>
      </c>
      <c r="G116" s="88"/>
      <c r="H116" s="173">
        <v>302458200</v>
      </c>
      <c r="I116" s="102">
        <v>12676000</v>
      </c>
      <c r="J116" s="89"/>
    </row>
    <row r="117" spans="1:10" x14ac:dyDescent="0.25">
      <c r="A117" s="196" t="s">
        <v>231</v>
      </c>
      <c r="B117" s="231" t="s">
        <v>13</v>
      </c>
      <c r="C117" s="190">
        <f>SUM(C119:C125)</f>
        <v>302458200</v>
      </c>
      <c r="D117" s="188">
        <f>SUM(D118:D125)</f>
        <v>23250000</v>
      </c>
      <c r="E117" s="191">
        <f t="shared" si="3"/>
        <v>0</v>
      </c>
      <c r="F117" s="191">
        <f t="shared" si="3"/>
        <v>0.83417481855474918</v>
      </c>
      <c r="G117" s="57"/>
      <c r="H117" s="75">
        <v>302458200</v>
      </c>
      <c r="I117" s="75">
        <v>12676000</v>
      </c>
      <c r="J117" s="53"/>
    </row>
    <row r="118" spans="1:10" ht="47.25" x14ac:dyDescent="0.25">
      <c r="A118" s="196" t="s">
        <v>254</v>
      </c>
      <c r="B118" s="269" t="s">
        <v>17</v>
      </c>
      <c r="C118" s="190"/>
      <c r="D118" s="202"/>
      <c r="E118" s="191"/>
      <c r="F118" s="191"/>
      <c r="G118" s="57"/>
      <c r="H118" s="173"/>
      <c r="I118" s="102">
        <v>2916000</v>
      </c>
      <c r="J118" s="53"/>
    </row>
    <row r="119" spans="1:10" ht="18" x14ac:dyDescent="0.4">
      <c r="A119" s="218" t="s">
        <v>217</v>
      </c>
      <c r="B119" s="245" t="s">
        <v>232</v>
      </c>
      <c r="C119" s="270">
        <v>123358200</v>
      </c>
      <c r="D119" s="202"/>
      <c r="E119" s="191">
        <f t="shared" si="3"/>
        <v>0</v>
      </c>
      <c r="F119" s="191"/>
      <c r="G119" s="59"/>
      <c r="H119" s="150">
        <v>123358200</v>
      </c>
      <c r="I119" s="150"/>
      <c r="J119" s="47"/>
    </row>
    <row r="120" spans="1:10" ht="15.75" x14ac:dyDescent="0.25">
      <c r="A120" s="197" t="s">
        <v>217</v>
      </c>
      <c r="B120" s="232" t="s">
        <v>233</v>
      </c>
      <c r="C120" s="254">
        <v>144000000</v>
      </c>
      <c r="D120" s="202"/>
      <c r="E120" s="191">
        <f t="shared" si="3"/>
        <v>0</v>
      </c>
      <c r="F120" s="191"/>
      <c r="G120" s="59"/>
      <c r="H120" s="75">
        <v>144000000</v>
      </c>
      <c r="I120" s="75"/>
      <c r="J120" s="47"/>
    </row>
    <row r="121" spans="1:10" ht="15.75" x14ac:dyDescent="0.25">
      <c r="A121" s="218" t="s">
        <v>217</v>
      </c>
      <c r="B121" s="245" t="s">
        <v>234</v>
      </c>
      <c r="C121" s="254">
        <v>900000</v>
      </c>
      <c r="D121" s="202"/>
      <c r="E121" s="191">
        <f t="shared" si="3"/>
        <v>0</v>
      </c>
      <c r="F121" s="191">
        <v>0</v>
      </c>
      <c r="G121" s="59"/>
      <c r="H121" s="75">
        <v>900000</v>
      </c>
      <c r="I121" s="102"/>
      <c r="J121" s="47"/>
    </row>
    <row r="122" spans="1:10" ht="15.75" x14ac:dyDescent="0.25">
      <c r="A122" s="218" t="s">
        <v>217</v>
      </c>
      <c r="B122" s="245" t="s">
        <v>235</v>
      </c>
      <c r="C122" s="254">
        <v>14200000</v>
      </c>
      <c r="D122" s="202"/>
      <c r="E122" s="191">
        <f t="shared" si="3"/>
        <v>0</v>
      </c>
      <c r="F122" s="191">
        <v>0</v>
      </c>
      <c r="G122" s="59"/>
      <c r="H122" s="181">
        <v>14200000</v>
      </c>
      <c r="I122" s="102"/>
      <c r="J122" s="47"/>
    </row>
    <row r="123" spans="1:10" ht="15.75" x14ac:dyDescent="0.25">
      <c r="A123" s="197" t="s">
        <v>217</v>
      </c>
      <c r="B123" s="232" t="s">
        <v>236</v>
      </c>
      <c r="C123" s="254">
        <v>10000000</v>
      </c>
      <c r="D123" s="202"/>
      <c r="E123" s="191">
        <f t="shared" si="3"/>
        <v>0</v>
      </c>
      <c r="F123" s="191">
        <v>0</v>
      </c>
      <c r="G123" s="59"/>
      <c r="H123" s="102">
        <v>10000000</v>
      </c>
      <c r="I123" s="102">
        <v>4160000</v>
      </c>
      <c r="J123" s="47"/>
    </row>
    <row r="124" spans="1:10" ht="15.75" x14ac:dyDescent="0.25">
      <c r="A124" s="197" t="s">
        <v>237</v>
      </c>
      <c r="B124" s="232" t="s">
        <v>58</v>
      </c>
      <c r="C124" s="254">
        <v>10000000</v>
      </c>
      <c r="D124" s="202"/>
      <c r="E124" s="191">
        <f t="shared" si="3"/>
        <v>0</v>
      </c>
      <c r="F124" s="191">
        <v>0</v>
      </c>
      <c r="G124" s="59"/>
      <c r="H124" s="102">
        <v>10000000</v>
      </c>
      <c r="I124" s="102">
        <v>5600000</v>
      </c>
      <c r="J124" s="47"/>
    </row>
    <row r="125" spans="1:10" ht="15.75" x14ac:dyDescent="0.25">
      <c r="A125" s="197" t="s">
        <v>217</v>
      </c>
      <c r="B125" s="232" t="s">
        <v>294</v>
      </c>
      <c r="C125" s="254"/>
      <c r="D125" s="202">
        <v>23250000</v>
      </c>
      <c r="E125" s="191">
        <v>0</v>
      </c>
      <c r="F125" s="191">
        <v>0</v>
      </c>
      <c r="G125" s="59"/>
      <c r="H125" s="102"/>
      <c r="I125" s="102"/>
      <c r="J125" s="47"/>
    </row>
    <row r="126" spans="1:10" ht="15.75" x14ac:dyDescent="0.25">
      <c r="A126" s="215" t="s">
        <v>239</v>
      </c>
      <c r="B126" s="244"/>
      <c r="C126" s="271">
        <f>C127+C128+C129+C130</f>
        <v>260000000</v>
      </c>
      <c r="D126" s="194">
        <f>SUM(D127:D130)</f>
        <v>0</v>
      </c>
      <c r="E126" s="191">
        <f t="shared" si="3"/>
        <v>0</v>
      </c>
      <c r="F126" s="191">
        <v>0</v>
      </c>
      <c r="G126" s="57"/>
      <c r="H126" s="173">
        <v>260000000</v>
      </c>
      <c r="I126" s="102">
        <v>0</v>
      </c>
      <c r="J126" s="83"/>
    </row>
    <row r="127" spans="1:10" ht="15.75" x14ac:dyDescent="0.25">
      <c r="A127" s="222">
        <v>6956</v>
      </c>
      <c r="B127" s="248" t="s">
        <v>240</v>
      </c>
      <c r="C127" s="223">
        <v>120000000</v>
      </c>
      <c r="D127" s="202"/>
      <c r="E127" s="191">
        <f t="shared" si="3"/>
        <v>0</v>
      </c>
      <c r="F127" s="191">
        <v>0</v>
      </c>
      <c r="G127" s="59"/>
      <c r="H127" s="173">
        <v>120000000</v>
      </c>
      <c r="I127" s="102"/>
      <c r="J127" s="47"/>
    </row>
    <row r="128" spans="1:10" ht="15.75" x14ac:dyDescent="0.25">
      <c r="A128" s="222">
        <v>6956</v>
      </c>
      <c r="B128" s="248" t="s">
        <v>241</v>
      </c>
      <c r="C128" s="223">
        <v>40000000</v>
      </c>
      <c r="D128" s="202"/>
      <c r="E128" s="191">
        <f t="shared" si="3"/>
        <v>0</v>
      </c>
      <c r="F128" s="191">
        <v>0</v>
      </c>
      <c r="G128" s="59"/>
      <c r="H128" s="181">
        <v>40000000</v>
      </c>
      <c r="I128" s="102"/>
      <c r="J128" s="47"/>
    </row>
    <row r="129" spans="1:10" ht="15.75" x14ac:dyDescent="0.25">
      <c r="A129" s="222">
        <v>6999</v>
      </c>
      <c r="B129" s="249" t="s">
        <v>242</v>
      </c>
      <c r="C129" s="223">
        <v>50000000</v>
      </c>
      <c r="D129" s="202"/>
      <c r="E129" s="191">
        <f t="shared" si="3"/>
        <v>0</v>
      </c>
      <c r="F129" s="191">
        <v>0</v>
      </c>
      <c r="G129" s="59"/>
      <c r="H129" s="80">
        <v>50000000</v>
      </c>
      <c r="I129" s="80"/>
      <c r="J129" s="47"/>
    </row>
    <row r="130" spans="1:10" ht="15.75" x14ac:dyDescent="0.25">
      <c r="A130" s="224">
        <v>6999</v>
      </c>
      <c r="B130" s="250" t="s">
        <v>253</v>
      </c>
      <c r="C130" s="225">
        <v>50000000</v>
      </c>
      <c r="D130" s="226"/>
      <c r="E130" s="227"/>
      <c r="F130" s="227">
        <v>0</v>
      </c>
      <c r="G130" s="59"/>
      <c r="H130" s="102"/>
      <c r="I130" s="102"/>
      <c r="J130" s="47"/>
    </row>
    <row r="131" spans="1:10" ht="15.75" x14ac:dyDescent="0.25">
      <c r="A131" s="154"/>
      <c r="B131" s="154"/>
      <c r="C131" s="410" t="s">
        <v>357</v>
      </c>
      <c r="D131" s="410"/>
      <c r="E131" s="410"/>
      <c r="F131" s="410"/>
      <c r="G131" s="155"/>
      <c r="H131" s="168">
        <v>26000000</v>
      </c>
      <c r="I131" s="102"/>
      <c r="J131" s="154"/>
    </row>
    <row r="132" spans="1:10" x14ac:dyDescent="0.25">
      <c r="A132" s="47"/>
      <c r="B132" s="47"/>
      <c r="C132" s="411" t="s">
        <v>16</v>
      </c>
      <c r="D132" s="411"/>
      <c r="E132" s="411"/>
      <c r="F132" s="411"/>
      <c r="G132" s="157"/>
      <c r="H132" s="102"/>
      <c r="I132" s="102"/>
      <c r="J132" s="47"/>
    </row>
    <row r="133" spans="1:10" x14ac:dyDescent="0.25">
      <c r="A133" s="47"/>
      <c r="B133" s="47"/>
      <c r="C133" s="54"/>
      <c r="D133" s="65"/>
      <c r="E133" s="56"/>
      <c r="F133" s="56"/>
      <c r="G133" s="57"/>
      <c r="H133" s="102"/>
      <c r="I133" s="102"/>
      <c r="J133" s="47"/>
    </row>
    <row r="134" spans="1:10" x14ac:dyDescent="0.25">
      <c r="A134" s="47"/>
      <c r="B134" s="47"/>
      <c r="C134" s="54"/>
      <c r="D134" s="54"/>
      <c r="E134" s="56"/>
      <c r="F134" s="56"/>
      <c r="G134" s="57"/>
      <c r="H134" s="54"/>
      <c r="I134" s="54"/>
      <c r="J134" s="47"/>
    </row>
    <row r="135" spans="1:10" x14ac:dyDescent="0.25">
      <c r="A135" s="47"/>
      <c r="B135" s="47"/>
      <c r="C135" s="54"/>
      <c r="D135" s="54"/>
      <c r="E135" s="56"/>
      <c r="F135" s="56"/>
      <c r="G135" s="57"/>
      <c r="H135" s="54"/>
      <c r="I135" s="54"/>
      <c r="J135" s="47"/>
    </row>
    <row r="136" spans="1:10" x14ac:dyDescent="0.25">
      <c r="A136" s="47"/>
      <c r="B136" s="47"/>
      <c r="C136" s="54"/>
      <c r="D136" s="54"/>
      <c r="E136" s="56"/>
      <c r="F136" s="56"/>
      <c r="G136" s="57"/>
      <c r="H136" s="54"/>
      <c r="I136" s="54"/>
      <c r="J136" s="47"/>
    </row>
    <row r="137" spans="1:10" x14ac:dyDescent="0.25">
      <c r="A137" s="47"/>
      <c r="B137" s="47"/>
      <c r="C137" s="411" t="s">
        <v>19</v>
      </c>
      <c r="D137" s="411"/>
      <c r="E137" s="411"/>
      <c r="F137" s="411"/>
      <c r="G137" s="157"/>
      <c r="H137" s="46"/>
      <c r="I137" s="46"/>
    </row>
    <row r="138" spans="1:10" x14ac:dyDescent="0.25">
      <c r="A138" s="47"/>
      <c r="B138" s="47"/>
      <c r="C138" s="411"/>
      <c r="D138" s="411"/>
      <c r="E138" s="411"/>
      <c r="F138" s="411"/>
      <c r="G138" s="157"/>
      <c r="H138" s="46"/>
      <c r="I138" s="46"/>
    </row>
  </sheetData>
  <mergeCells count="22">
    <mergeCell ref="A8:F8"/>
    <mergeCell ref="I9:I11"/>
    <mergeCell ref="C131:F131"/>
    <mergeCell ref="C132:F132"/>
    <mergeCell ref="C137:F138"/>
    <mergeCell ref="A16:B16"/>
    <mergeCell ref="H7:I7"/>
    <mergeCell ref="A98:B98"/>
    <mergeCell ref="A99:B99"/>
    <mergeCell ref="A1:F1"/>
    <mergeCell ref="A4:F4"/>
    <mergeCell ref="A5:F5"/>
    <mergeCell ref="A6:F6"/>
    <mergeCell ref="A7:F7"/>
    <mergeCell ref="H8:I8"/>
    <mergeCell ref="A9:A11"/>
    <mergeCell ref="B9:B11"/>
    <mergeCell ref="C9:C11"/>
    <mergeCell ref="D9:D11"/>
    <mergeCell ref="E9:E11"/>
    <mergeCell ref="F9:F11"/>
    <mergeCell ref="H9:H11"/>
  </mergeCells>
  <conditionalFormatting sqref="D93:D94 D96">
    <cfRule type="colorScale" priority="2">
      <colorScale>
        <cfvo type="min"/>
        <cfvo type="percentile" val="50"/>
        <cfvo type="max"/>
        <color rgb="FFF8696B"/>
        <color rgb="FFFCFCFF"/>
        <color rgb="FF63BE7B"/>
      </colorScale>
    </cfRule>
  </conditionalFormatting>
  <conditionalFormatting sqref="I93:I96">
    <cfRule type="colorScale" priority="1">
      <colorScale>
        <cfvo type="min"/>
        <cfvo type="percentile" val="50"/>
        <cfvo type="max"/>
        <color rgb="FFF8696B"/>
        <color rgb="FFFCFCFF"/>
        <color rgb="FF63BE7B"/>
      </colorScale>
    </cfRule>
  </conditionalFormatting>
  <pageMargins left="0.2" right="0" top="0.75" bottom="0"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7"/>
  <sheetViews>
    <sheetView workbookViewId="0">
      <selection activeCell="A7" sqref="A7:F7"/>
    </sheetView>
  </sheetViews>
  <sheetFormatPr defaultRowHeight="15" x14ac:dyDescent="0.25"/>
  <cols>
    <col min="1" max="1" width="5.7109375" style="48" customWidth="1"/>
    <col min="2" max="2" width="32.42578125" style="48" customWidth="1"/>
    <col min="3" max="3" width="15.140625" style="48" customWidth="1"/>
    <col min="4" max="4" width="14.85546875" style="48" customWidth="1"/>
    <col min="5" max="5" width="14.28515625" style="48" customWidth="1"/>
    <col min="6" max="6" width="17.7109375" style="48" customWidth="1"/>
    <col min="7" max="7" width="9.140625" style="48"/>
    <col min="8" max="8" width="17.28515625" style="48" customWidth="1"/>
    <col min="9" max="9" width="15.7109375" style="48" customWidth="1"/>
    <col min="10" max="10" width="16.28515625" style="48" customWidth="1"/>
    <col min="11" max="11" width="15.28515625" style="48" customWidth="1"/>
    <col min="12" max="12" width="13.5703125" style="48" customWidth="1"/>
    <col min="13" max="13" width="9.140625" style="48" customWidth="1"/>
    <col min="14" max="16384" width="9.140625" style="48"/>
  </cols>
  <sheetData>
    <row r="1" spans="1:11" x14ac:dyDescent="0.25">
      <c r="A1" s="423" t="s">
        <v>129</v>
      </c>
      <c r="B1" s="423"/>
      <c r="C1" s="423"/>
      <c r="D1" s="423"/>
      <c r="E1" s="423"/>
      <c r="F1" s="423"/>
      <c r="G1" s="45"/>
      <c r="H1" s="46"/>
      <c r="I1" s="46"/>
      <c r="J1" s="47"/>
    </row>
    <row r="2" spans="1:11" x14ac:dyDescent="0.25">
      <c r="A2" s="53" t="s">
        <v>130</v>
      </c>
      <c r="B2" s="53"/>
      <c r="C2" s="54"/>
      <c r="D2" s="54"/>
      <c r="E2" s="55"/>
      <c r="F2" s="56"/>
      <c r="G2" s="57"/>
      <c r="H2" s="54"/>
      <c r="I2" s="54"/>
      <c r="J2" s="53"/>
    </row>
    <row r="3" spans="1:11" x14ac:dyDescent="0.25">
      <c r="A3" s="53" t="s">
        <v>131</v>
      </c>
      <c r="B3" s="53"/>
      <c r="C3" s="54"/>
      <c r="D3" s="54"/>
      <c r="E3" s="55"/>
      <c r="F3" s="56"/>
      <c r="G3" s="57"/>
      <c r="H3" s="54"/>
      <c r="I3" s="54"/>
      <c r="J3" s="53"/>
    </row>
    <row r="4" spans="1:11" x14ac:dyDescent="0.25">
      <c r="A4" s="424" t="s">
        <v>132</v>
      </c>
      <c r="B4" s="424"/>
      <c r="C4" s="424"/>
      <c r="D4" s="424"/>
      <c r="E4" s="424"/>
      <c r="F4" s="424"/>
      <c r="G4" s="60"/>
      <c r="H4" s="46"/>
      <c r="I4" s="46"/>
      <c r="J4" s="47"/>
    </row>
    <row r="5" spans="1:11" x14ac:dyDescent="0.25">
      <c r="A5" s="424" t="s">
        <v>350</v>
      </c>
      <c r="B5" s="424"/>
      <c r="C5" s="424"/>
      <c r="D5" s="424"/>
      <c r="E5" s="424"/>
      <c r="F5" s="424"/>
      <c r="G5" s="60"/>
      <c r="H5" s="46"/>
      <c r="I5" s="46"/>
      <c r="J5" s="47"/>
    </row>
    <row r="6" spans="1:11" ht="32.25" customHeight="1" x14ac:dyDescent="0.25">
      <c r="A6" s="412" t="s">
        <v>22</v>
      </c>
      <c r="B6" s="425"/>
      <c r="C6" s="425"/>
      <c r="D6" s="425"/>
      <c r="E6" s="425"/>
      <c r="F6" s="425"/>
      <c r="G6" s="63"/>
      <c r="H6" s="336"/>
      <c r="I6" s="336"/>
      <c r="J6" s="47"/>
    </row>
    <row r="7" spans="1:11" ht="47.25" customHeight="1" x14ac:dyDescent="0.25">
      <c r="A7" s="412" t="s">
        <v>23</v>
      </c>
      <c r="B7" s="425"/>
      <c r="C7" s="425"/>
      <c r="D7" s="425"/>
      <c r="E7" s="425"/>
      <c r="F7" s="425"/>
      <c r="G7" s="64"/>
      <c r="H7" s="411" t="s">
        <v>133</v>
      </c>
      <c r="I7" s="411"/>
      <c r="J7" s="66"/>
    </row>
    <row r="8" spans="1:11" ht="22.5" customHeight="1" x14ac:dyDescent="0.25">
      <c r="A8" s="412" t="s">
        <v>366</v>
      </c>
      <c r="B8" s="412"/>
      <c r="C8" s="412"/>
      <c r="D8" s="412"/>
      <c r="E8" s="412"/>
      <c r="F8" s="412"/>
      <c r="G8" s="64"/>
      <c r="H8" s="413" t="s">
        <v>54</v>
      </c>
      <c r="I8" s="413"/>
      <c r="J8" s="66"/>
    </row>
    <row r="9" spans="1:11" ht="15" customHeight="1" x14ac:dyDescent="0.25">
      <c r="A9" s="414" t="s">
        <v>134</v>
      </c>
      <c r="B9" s="414" t="s">
        <v>20</v>
      </c>
      <c r="C9" s="416" t="s">
        <v>25</v>
      </c>
      <c r="D9" s="416" t="s">
        <v>365</v>
      </c>
      <c r="E9" s="432" t="s">
        <v>135</v>
      </c>
      <c r="F9" s="421" t="s">
        <v>260</v>
      </c>
      <c r="G9" s="67"/>
      <c r="H9" s="435" t="s">
        <v>367</v>
      </c>
      <c r="I9" s="435" t="s">
        <v>365</v>
      </c>
      <c r="J9" s="47"/>
    </row>
    <row r="10" spans="1:11" x14ac:dyDescent="0.25">
      <c r="A10" s="430"/>
      <c r="B10" s="430"/>
      <c r="C10" s="431"/>
      <c r="D10" s="431"/>
      <c r="E10" s="433"/>
      <c r="F10" s="421"/>
      <c r="G10" s="67"/>
      <c r="H10" s="436"/>
      <c r="I10" s="436"/>
      <c r="J10" s="68"/>
    </row>
    <row r="11" spans="1:11" ht="25.5" customHeight="1" x14ac:dyDescent="0.25">
      <c r="A11" s="415"/>
      <c r="B11" s="415"/>
      <c r="C11" s="418"/>
      <c r="D11" s="418"/>
      <c r="E11" s="434"/>
      <c r="F11" s="421"/>
      <c r="G11" s="69"/>
      <c r="H11" s="437"/>
      <c r="I11" s="437"/>
      <c r="J11" s="68"/>
    </row>
    <row r="12" spans="1:11" ht="29.25" customHeight="1" x14ac:dyDescent="0.25">
      <c r="A12" s="184" t="s">
        <v>26</v>
      </c>
      <c r="B12" s="228" t="s">
        <v>55</v>
      </c>
      <c r="C12" s="185"/>
      <c r="D12" s="185"/>
      <c r="E12" s="186"/>
      <c r="F12" s="186"/>
      <c r="G12" s="57"/>
      <c r="H12" s="75"/>
      <c r="I12" s="75"/>
      <c r="J12" s="74"/>
    </row>
    <row r="13" spans="1:11" ht="18" customHeight="1" x14ac:dyDescent="0.25">
      <c r="A13" s="187" t="s">
        <v>61</v>
      </c>
      <c r="B13" s="229" t="s">
        <v>75</v>
      </c>
      <c r="C13" s="188"/>
      <c r="D13" s="188"/>
      <c r="E13" s="189"/>
      <c r="F13" s="189"/>
      <c r="G13" s="57"/>
      <c r="H13" s="75"/>
      <c r="I13" s="75"/>
      <c r="J13" s="53"/>
    </row>
    <row r="14" spans="1:11" ht="29.25" customHeight="1" x14ac:dyDescent="0.25">
      <c r="A14" s="187">
        <v>1</v>
      </c>
      <c r="B14" s="229" t="s">
        <v>137</v>
      </c>
      <c r="C14" s="190">
        <f>C15+C97</f>
        <v>10899407999.720001</v>
      </c>
      <c r="D14" s="190">
        <f>D15+D97</f>
        <v>2391115810</v>
      </c>
      <c r="E14" s="191">
        <f>(C14-H14)/H14</f>
        <v>0</v>
      </c>
      <c r="F14" s="191">
        <f>(D14-I14)/I14</f>
        <v>1.6756575549420273E-4</v>
      </c>
      <c r="G14" s="57"/>
      <c r="H14" s="75">
        <v>10899407999.720001</v>
      </c>
      <c r="I14" s="75">
        <v>2390715208</v>
      </c>
      <c r="J14" s="53"/>
      <c r="K14" s="77"/>
    </row>
    <row r="15" spans="1:11" ht="29.25" customHeight="1" x14ac:dyDescent="0.25">
      <c r="A15" s="192">
        <v>1.1000000000000001</v>
      </c>
      <c r="B15" s="230" t="s">
        <v>138</v>
      </c>
      <c r="C15" s="193">
        <f>C16+C39+C88</f>
        <v>10083564999.720001</v>
      </c>
      <c r="D15" s="193">
        <f>D16+D39+D88</f>
        <v>2372572490</v>
      </c>
      <c r="E15" s="191">
        <f t="shared" ref="E15:F77" si="0">(C15-H15)/H15</f>
        <v>0</v>
      </c>
      <c r="F15" s="191">
        <f t="shared" si="0"/>
        <v>4.9751940349572043E-3</v>
      </c>
      <c r="G15" s="82"/>
      <c r="H15" s="80">
        <v>10083564999.720001</v>
      </c>
      <c r="I15" s="80">
        <v>2360826918</v>
      </c>
      <c r="J15" s="83"/>
    </row>
    <row r="16" spans="1:11" x14ac:dyDescent="0.25">
      <c r="A16" s="428" t="s">
        <v>139</v>
      </c>
      <c r="B16" s="429"/>
      <c r="C16" s="195">
        <f>C17+C20+C22+C29+C32+C37</f>
        <v>8450277611.7200003</v>
      </c>
      <c r="D16" s="195">
        <f>D17+D20+D22+D29+D32+D37</f>
        <v>2056022299</v>
      </c>
      <c r="E16" s="191">
        <f t="shared" si="0"/>
        <v>0</v>
      </c>
      <c r="F16" s="191">
        <f t="shared" si="0"/>
        <v>-4.2957548255762291E-2</v>
      </c>
      <c r="G16" s="88"/>
      <c r="H16" s="86">
        <v>8450277611.7200003</v>
      </c>
      <c r="I16" s="86">
        <v>2148308359</v>
      </c>
      <c r="J16" s="169"/>
    </row>
    <row r="17" spans="1:12" x14ac:dyDescent="0.25">
      <c r="A17" s="196" t="s">
        <v>140</v>
      </c>
      <c r="B17" s="231" t="s">
        <v>10</v>
      </c>
      <c r="C17" s="190">
        <f>SUM(C18:C19)</f>
        <v>4600166400</v>
      </c>
      <c r="D17" s="190">
        <f>SUM(D18:D19)</f>
        <v>1138116714</v>
      </c>
      <c r="E17" s="191">
        <f t="shared" si="0"/>
        <v>0</v>
      </c>
      <c r="F17" s="191">
        <f t="shared" si="0"/>
        <v>-3.6562912946373913E-2</v>
      </c>
      <c r="G17" s="57"/>
      <c r="H17" s="75">
        <v>4600166400</v>
      </c>
      <c r="I17" s="75">
        <v>1181308805</v>
      </c>
      <c r="J17" s="53"/>
    </row>
    <row r="18" spans="1:12" ht="15.75" x14ac:dyDescent="0.25">
      <c r="A18" s="197" t="s">
        <v>141</v>
      </c>
      <c r="B18" s="232" t="s">
        <v>32</v>
      </c>
      <c r="C18" s="251">
        <f>3735705600+J18</f>
        <v>4600166400</v>
      </c>
      <c r="D18" s="272">
        <v>1138116714</v>
      </c>
      <c r="E18" s="191">
        <f t="shared" si="0"/>
        <v>0</v>
      </c>
      <c r="F18" s="191">
        <f t="shared" si="0"/>
        <v>-3.6562912946373913E-2</v>
      </c>
      <c r="G18" s="59"/>
      <c r="H18" s="171">
        <v>4600166400</v>
      </c>
      <c r="I18" s="172">
        <v>1181308805</v>
      </c>
      <c r="J18" s="34">
        <v>864460799.99999976</v>
      </c>
      <c r="K18" s="42">
        <v>210516208</v>
      </c>
      <c r="L18" s="42">
        <v>210516208</v>
      </c>
    </row>
    <row r="19" spans="1:12" ht="15.75" x14ac:dyDescent="0.25">
      <c r="A19" s="197" t="s">
        <v>142</v>
      </c>
      <c r="B19" s="232" t="s">
        <v>143</v>
      </c>
      <c r="C19" s="252"/>
      <c r="D19" s="253"/>
      <c r="E19" s="191"/>
      <c r="F19" s="191"/>
      <c r="G19" s="59"/>
      <c r="H19" s="171"/>
      <c r="I19" s="172"/>
      <c r="J19" s="97"/>
    </row>
    <row r="20" spans="1:12" ht="32.25" customHeight="1" x14ac:dyDescent="0.25">
      <c r="A20" s="198">
        <v>6050</v>
      </c>
      <c r="B20" s="233" t="s">
        <v>144</v>
      </c>
      <c r="C20" s="190">
        <f>C21</f>
        <v>342216000</v>
      </c>
      <c r="D20" s="188">
        <f t="shared" ref="D20" si="1">D21</f>
        <v>51934155</v>
      </c>
      <c r="E20" s="191">
        <f t="shared" si="0"/>
        <v>0</v>
      </c>
      <c r="F20" s="191">
        <f t="shared" si="0"/>
        <v>-5.7986341622680522E-2</v>
      </c>
      <c r="G20" s="57"/>
      <c r="H20" s="75">
        <v>342216000</v>
      </c>
      <c r="I20" s="75">
        <v>55131000</v>
      </c>
      <c r="J20" s="53"/>
    </row>
    <row r="21" spans="1:12" ht="41.25" customHeight="1" x14ac:dyDescent="0.25">
      <c r="A21" s="199">
        <v>6051</v>
      </c>
      <c r="B21" s="234" t="s">
        <v>145</v>
      </c>
      <c r="C21" s="251">
        <v>342216000</v>
      </c>
      <c r="D21" s="219">
        <v>51934155</v>
      </c>
      <c r="E21" s="191">
        <f t="shared" si="0"/>
        <v>0</v>
      </c>
      <c r="F21" s="191">
        <f t="shared" si="0"/>
        <v>-5.7986341622680522E-2</v>
      </c>
      <c r="G21" s="59"/>
      <c r="H21" s="102">
        <v>342216000</v>
      </c>
      <c r="I21" s="172">
        <v>55131000</v>
      </c>
      <c r="J21" s="47"/>
    </row>
    <row r="22" spans="1:12" x14ac:dyDescent="0.25">
      <c r="A22" s="196" t="s">
        <v>146</v>
      </c>
      <c r="B22" s="231" t="s">
        <v>0</v>
      </c>
      <c r="C22" s="190">
        <f>SUM(C23:C28)</f>
        <v>2118862248</v>
      </c>
      <c r="D22" s="188">
        <f>SUM(D23:D28)</f>
        <v>546783717</v>
      </c>
      <c r="E22" s="191">
        <f t="shared" si="0"/>
        <v>0</v>
      </c>
      <c r="F22" s="191">
        <f t="shared" si="0"/>
        <v>-2.9990233371253425E-2</v>
      </c>
      <c r="G22" s="57"/>
      <c r="H22" s="75">
        <v>2118862248</v>
      </c>
      <c r="I22" s="75">
        <v>563688878</v>
      </c>
      <c r="J22" s="53"/>
    </row>
    <row r="23" spans="1:12" ht="15.75" x14ac:dyDescent="0.25">
      <c r="A23" s="197" t="s">
        <v>147</v>
      </c>
      <c r="B23" s="232" t="s">
        <v>1</v>
      </c>
      <c r="C23" s="254">
        <f>61710000+J23</f>
        <v>75990000</v>
      </c>
      <c r="D23" s="219">
        <v>18029000</v>
      </c>
      <c r="E23" s="191">
        <f t="shared" si="0"/>
        <v>0</v>
      </c>
      <c r="F23" s="191">
        <f t="shared" si="0"/>
        <v>-5.0980542021759383E-2</v>
      </c>
      <c r="G23" s="59"/>
      <c r="H23" s="173">
        <v>75990000</v>
      </c>
      <c r="I23" s="172">
        <v>18997503</v>
      </c>
      <c r="J23" s="103">
        <v>14280000</v>
      </c>
      <c r="K23" s="41">
        <v>3444000</v>
      </c>
      <c r="L23" s="41">
        <v>3444000</v>
      </c>
    </row>
    <row r="24" spans="1:12" ht="15.75" x14ac:dyDescent="0.25">
      <c r="A24" s="197" t="s">
        <v>148</v>
      </c>
      <c r="B24" s="232" t="s">
        <v>149</v>
      </c>
      <c r="C24" s="254">
        <f>2904000+J24</f>
        <v>3576000</v>
      </c>
      <c r="D24" s="219">
        <f>726000+168000</f>
        <v>894000</v>
      </c>
      <c r="E24" s="191">
        <f t="shared" si="0"/>
        <v>0</v>
      </c>
      <c r="F24" s="191">
        <f t="shared" si="0"/>
        <v>0</v>
      </c>
      <c r="G24" s="59"/>
      <c r="H24" s="173">
        <v>3576000</v>
      </c>
      <c r="I24" s="174">
        <v>894000</v>
      </c>
      <c r="J24" s="103">
        <v>672000</v>
      </c>
      <c r="K24" s="39">
        <v>168000</v>
      </c>
      <c r="L24" s="39">
        <v>168000</v>
      </c>
    </row>
    <row r="25" spans="1:12" ht="15.75" x14ac:dyDescent="0.25">
      <c r="A25" s="197" t="s">
        <v>150</v>
      </c>
      <c r="B25" s="232" t="s">
        <v>33</v>
      </c>
      <c r="C25" s="254">
        <f>1066475124+J25</f>
        <v>1313262756</v>
      </c>
      <c r="D25" s="219">
        <v>330139359</v>
      </c>
      <c r="E25" s="191">
        <f t="shared" si="0"/>
        <v>0</v>
      </c>
      <c r="F25" s="191">
        <f t="shared" si="0"/>
        <v>-4.8551315408315414E-2</v>
      </c>
      <c r="G25" s="59"/>
      <c r="H25" s="173">
        <v>1313262756</v>
      </c>
      <c r="I25" s="172">
        <v>346985985</v>
      </c>
      <c r="J25" s="103">
        <v>246787632</v>
      </c>
      <c r="K25" s="39">
        <v>63148680</v>
      </c>
      <c r="L25" s="39">
        <v>63148680</v>
      </c>
    </row>
    <row r="26" spans="1:12" ht="15.75" x14ac:dyDescent="0.25">
      <c r="A26" s="200">
        <v>6113</v>
      </c>
      <c r="B26" s="232" t="s">
        <v>14</v>
      </c>
      <c r="C26" s="251">
        <f>4356000+J26</f>
        <v>5364000</v>
      </c>
      <c r="D26" s="219">
        <f>1089000+252000</f>
        <v>1341000</v>
      </c>
      <c r="E26" s="191">
        <f t="shared" si="0"/>
        <v>0</v>
      </c>
      <c r="F26" s="191">
        <f t="shared" si="0"/>
        <v>0</v>
      </c>
      <c r="G26" s="59"/>
      <c r="H26" s="173">
        <v>5364000</v>
      </c>
      <c r="I26" s="172">
        <v>1341000</v>
      </c>
      <c r="J26" s="34">
        <v>1008000</v>
      </c>
      <c r="K26" s="39">
        <v>252000</v>
      </c>
      <c r="L26" s="39">
        <v>252000</v>
      </c>
    </row>
    <row r="27" spans="1:12" ht="15.75" x14ac:dyDescent="0.25">
      <c r="A27" s="201">
        <v>6115</v>
      </c>
      <c r="B27" s="235" t="s">
        <v>151</v>
      </c>
      <c r="C27" s="251">
        <f>581671200+J27</f>
        <v>716262384</v>
      </c>
      <c r="D27" s="219">
        <v>196380358</v>
      </c>
      <c r="E27" s="191">
        <f t="shared" si="0"/>
        <v>0</v>
      </c>
      <c r="F27" s="191">
        <f t="shared" si="0"/>
        <v>4.6552728523230552E-3</v>
      </c>
      <c r="G27" s="59"/>
      <c r="H27" s="171">
        <v>716262384</v>
      </c>
      <c r="I27" s="172">
        <v>195470390</v>
      </c>
      <c r="J27" s="34">
        <v>134591184</v>
      </c>
      <c r="K27" s="40">
        <v>34382040</v>
      </c>
      <c r="L27" s="40">
        <v>34382040</v>
      </c>
    </row>
    <row r="28" spans="1:12" ht="15.75" x14ac:dyDescent="0.25">
      <c r="A28" s="201">
        <v>6115</v>
      </c>
      <c r="B28" s="235" t="s">
        <v>152</v>
      </c>
      <c r="C28" s="251">
        <f>3570468+J28</f>
        <v>4407108</v>
      </c>
      <c r="D28" s="202"/>
      <c r="E28" s="191">
        <f t="shared" si="0"/>
        <v>0</v>
      </c>
      <c r="F28" s="191"/>
      <c r="G28" s="59"/>
      <c r="H28" s="171">
        <v>4407108</v>
      </c>
      <c r="I28" s="172"/>
      <c r="J28" s="107">
        <v>836640</v>
      </c>
    </row>
    <row r="29" spans="1:12" ht="15.75" x14ac:dyDescent="0.25">
      <c r="A29" s="196" t="s">
        <v>153</v>
      </c>
      <c r="B29" s="231" t="s">
        <v>11</v>
      </c>
      <c r="C29" s="190">
        <f>SUM(C30:C31)</f>
        <v>12000000</v>
      </c>
      <c r="D29" s="188">
        <f>SUM(D30:D31)</f>
        <v>2160000</v>
      </c>
      <c r="E29" s="191">
        <f t="shared" si="0"/>
        <v>0</v>
      </c>
      <c r="F29" s="191">
        <v>0</v>
      </c>
      <c r="G29" s="57"/>
      <c r="H29" s="171">
        <v>12000000</v>
      </c>
      <c r="I29" s="102">
        <v>0</v>
      </c>
      <c r="J29" s="53"/>
    </row>
    <row r="30" spans="1:12" ht="15.75" x14ac:dyDescent="0.25">
      <c r="A30" s="197" t="s">
        <v>154</v>
      </c>
      <c r="B30" s="232" t="s">
        <v>155</v>
      </c>
      <c r="C30" s="223"/>
      <c r="D30" s="202">
        <v>0</v>
      </c>
      <c r="E30" s="191"/>
      <c r="F30" s="191">
        <v>0</v>
      </c>
      <c r="G30" s="59"/>
      <c r="H30" s="75"/>
      <c r="I30" s="75">
        <v>0</v>
      </c>
      <c r="J30" s="47"/>
    </row>
    <row r="31" spans="1:12" ht="15.75" x14ac:dyDescent="0.25">
      <c r="A31" s="197" t="s">
        <v>156</v>
      </c>
      <c r="B31" s="232" t="s">
        <v>157</v>
      </c>
      <c r="C31" s="251">
        <v>12000000</v>
      </c>
      <c r="D31" s="219">
        <v>2160000</v>
      </c>
      <c r="E31" s="191">
        <f t="shared" si="0"/>
        <v>0</v>
      </c>
      <c r="F31" s="191">
        <v>0</v>
      </c>
      <c r="G31" s="59"/>
      <c r="H31" s="168">
        <v>12000000</v>
      </c>
      <c r="I31" s="102"/>
      <c r="J31" s="47"/>
    </row>
    <row r="32" spans="1:12" ht="15.75" x14ac:dyDescent="0.25">
      <c r="A32" s="196" t="s">
        <v>158</v>
      </c>
      <c r="B32" s="231" t="s">
        <v>2</v>
      </c>
      <c r="C32" s="190">
        <f>SUM(C33:C36)</f>
        <v>1347032963.72</v>
      </c>
      <c r="D32" s="188">
        <f>SUM(D33:D36)</f>
        <v>317027713</v>
      </c>
      <c r="E32" s="191">
        <f t="shared" si="0"/>
        <v>0</v>
      </c>
      <c r="F32" s="191">
        <f t="shared" si="0"/>
        <v>-6.9425811594349407E-2</v>
      </c>
      <c r="G32" s="57"/>
      <c r="H32" s="171">
        <v>1347032963.72</v>
      </c>
      <c r="I32" s="172">
        <v>340679676</v>
      </c>
      <c r="J32" s="53"/>
    </row>
    <row r="33" spans="1:12" ht="15.75" x14ac:dyDescent="0.25">
      <c r="A33" s="197" t="s">
        <v>159</v>
      </c>
      <c r="B33" s="232" t="s">
        <v>3</v>
      </c>
      <c r="C33" s="255">
        <f>826298640.9+J33</f>
        <v>1003815461.0999999</v>
      </c>
      <c r="D33" s="219">
        <v>236083864</v>
      </c>
      <c r="E33" s="191">
        <f t="shared" si="0"/>
        <v>0</v>
      </c>
      <c r="F33" s="191">
        <f t="shared" si="0"/>
        <v>-7.0202105168503101E-2</v>
      </c>
      <c r="G33" s="59"/>
      <c r="H33" s="75">
        <v>1003815461.0999999</v>
      </c>
      <c r="I33" s="75">
        <v>253908796</v>
      </c>
      <c r="J33" s="108">
        <v>177516820.19999999</v>
      </c>
      <c r="K33" s="41">
        <v>43459893</v>
      </c>
      <c r="L33" s="41">
        <v>43459893</v>
      </c>
    </row>
    <row r="34" spans="1:12" ht="15.75" x14ac:dyDescent="0.25">
      <c r="A34" s="197" t="s">
        <v>160</v>
      </c>
      <c r="B34" s="232" t="s">
        <v>4</v>
      </c>
      <c r="C34" s="255">
        <f>141746198.07+J34</f>
        <v>172171256.78999999</v>
      </c>
      <c r="D34" s="219">
        <v>40471519</v>
      </c>
      <c r="E34" s="191">
        <f t="shared" si="0"/>
        <v>0</v>
      </c>
      <c r="F34" s="191">
        <f t="shared" si="0"/>
        <v>-7.0202113978236419E-2</v>
      </c>
      <c r="G34" s="59"/>
      <c r="H34" s="175">
        <v>172171256.78999999</v>
      </c>
      <c r="I34" s="172">
        <v>43527222</v>
      </c>
      <c r="J34" s="108">
        <v>30425058.719999999</v>
      </c>
      <c r="K34" s="39">
        <v>7450268</v>
      </c>
      <c r="L34" s="39">
        <v>7450268</v>
      </c>
    </row>
    <row r="35" spans="1:12" ht="15.75" x14ac:dyDescent="0.25">
      <c r="A35" s="197" t="s">
        <v>161</v>
      </c>
      <c r="B35" s="232" t="s">
        <v>5</v>
      </c>
      <c r="C35" s="255">
        <f>94497465.4+J35</f>
        <v>114780836.88000001</v>
      </c>
      <c r="D35" s="219">
        <v>26981823</v>
      </c>
      <c r="E35" s="191">
        <f t="shared" si="0"/>
        <v>0</v>
      </c>
      <c r="F35" s="191">
        <f t="shared" si="0"/>
        <v>-7.0174188924806646E-2</v>
      </c>
      <c r="G35" s="59"/>
      <c r="H35" s="175">
        <v>114780836.88000001</v>
      </c>
      <c r="I35" s="172">
        <v>29018148</v>
      </c>
      <c r="J35" s="108">
        <v>20283371.48</v>
      </c>
      <c r="K35" s="39">
        <v>4966845</v>
      </c>
      <c r="L35" s="39">
        <v>4966845</v>
      </c>
    </row>
    <row r="36" spans="1:12" ht="15.75" x14ac:dyDescent="0.25">
      <c r="A36" s="197" t="s">
        <v>162</v>
      </c>
      <c r="B36" s="232" t="s">
        <v>6</v>
      </c>
      <c r="C36" s="255">
        <f>46335133.71+J36</f>
        <v>56265408.950000003</v>
      </c>
      <c r="D36" s="219">
        <v>13490507</v>
      </c>
      <c r="E36" s="191">
        <f t="shared" si="0"/>
        <v>0</v>
      </c>
      <c r="F36" s="191">
        <f t="shared" si="0"/>
        <v>-5.1667954259636384E-2</v>
      </c>
      <c r="G36" s="59"/>
      <c r="H36" s="175">
        <v>56265408.950000003</v>
      </c>
      <c r="I36" s="172">
        <v>14225510</v>
      </c>
      <c r="J36" s="108">
        <v>9930275.2400000002</v>
      </c>
      <c r="K36" s="40">
        <v>2430424</v>
      </c>
      <c r="L36" s="40">
        <v>2430424</v>
      </c>
    </row>
    <row r="37" spans="1:12" ht="15.75" x14ac:dyDescent="0.25">
      <c r="A37" s="203" t="s">
        <v>163</v>
      </c>
      <c r="B37" s="236" t="s">
        <v>164</v>
      </c>
      <c r="C37" s="190">
        <f>C38</f>
        <v>30000000</v>
      </c>
      <c r="D37" s="188">
        <f>D38</f>
        <v>0</v>
      </c>
      <c r="E37" s="191">
        <f t="shared" si="0"/>
        <v>0</v>
      </c>
      <c r="F37" s="191">
        <f t="shared" si="0"/>
        <v>-1</v>
      </c>
      <c r="G37" s="57"/>
      <c r="H37" s="175">
        <v>30000000</v>
      </c>
      <c r="I37" s="172">
        <v>7500000</v>
      </c>
      <c r="J37" s="53"/>
    </row>
    <row r="38" spans="1:12" ht="15.75" x14ac:dyDescent="0.25">
      <c r="A38" s="197" t="s">
        <v>165</v>
      </c>
      <c r="B38" s="232" t="s">
        <v>166</v>
      </c>
      <c r="C38" s="256">
        <v>30000000</v>
      </c>
      <c r="D38" s="202"/>
      <c r="E38" s="191">
        <f t="shared" si="0"/>
        <v>0</v>
      </c>
      <c r="F38" s="191">
        <f t="shared" si="0"/>
        <v>-1</v>
      </c>
      <c r="G38" s="59"/>
      <c r="H38" s="75">
        <v>30000000</v>
      </c>
      <c r="I38" s="75">
        <v>7500000</v>
      </c>
      <c r="J38" s="47"/>
    </row>
    <row r="39" spans="1:12" ht="15.75" x14ac:dyDescent="0.25">
      <c r="A39" s="204" t="s">
        <v>167</v>
      </c>
      <c r="B39" s="237"/>
      <c r="C39" s="205">
        <f>C40+C45+C49+C54+C58+C64+C69+C76+C79</f>
        <v>1306538170</v>
      </c>
      <c r="D39" s="206">
        <f>D40+D45+D49+D54+D58+D64+D69+D76+D79</f>
        <v>311322991</v>
      </c>
      <c r="E39" s="191">
        <f t="shared" si="0"/>
        <v>0</v>
      </c>
      <c r="F39" s="191">
        <f t="shared" si="0"/>
        <v>0.55051285738182387</v>
      </c>
      <c r="G39" s="115"/>
      <c r="H39" s="176">
        <v>1306538170</v>
      </c>
      <c r="I39" s="102">
        <v>200787107</v>
      </c>
      <c r="J39" s="89"/>
    </row>
    <row r="40" spans="1:12" x14ac:dyDescent="0.25">
      <c r="A40" s="196" t="s">
        <v>168</v>
      </c>
      <c r="B40" s="231" t="s">
        <v>34</v>
      </c>
      <c r="C40" s="190">
        <f>SUM(C41:C44)</f>
        <v>112000000</v>
      </c>
      <c r="D40" s="188">
        <f t="shared" ref="D40" si="2">SUM(D41:D44)</f>
        <v>-58922167</v>
      </c>
      <c r="E40" s="191">
        <f t="shared" si="0"/>
        <v>0</v>
      </c>
      <c r="F40" s="191">
        <f t="shared" si="0"/>
        <v>-3.3603931857009499</v>
      </c>
      <c r="G40" s="57"/>
      <c r="H40" s="113">
        <v>112000000</v>
      </c>
      <c r="I40" s="113">
        <v>24962861</v>
      </c>
      <c r="J40" s="53"/>
    </row>
    <row r="41" spans="1:12" ht="16.5" x14ac:dyDescent="0.25">
      <c r="A41" s="197" t="s">
        <v>169</v>
      </c>
      <c r="B41" s="232" t="s">
        <v>35</v>
      </c>
      <c r="C41" s="251">
        <v>60000000</v>
      </c>
      <c r="D41" s="257">
        <v>-38970667</v>
      </c>
      <c r="E41" s="191">
        <f t="shared" si="0"/>
        <v>0</v>
      </c>
      <c r="F41" s="191">
        <f t="shared" si="0"/>
        <v>-3.3696337333752244</v>
      </c>
      <c r="G41" s="59"/>
      <c r="H41" s="75">
        <v>60000000</v>
      </c>
      <c r="I41" s="75">
        <v>16445861</v>
      </c>
      <c r="J41" s="47"/>
    </row>
    <row r="42" spans="1:12" ht="16.5" x14ac:dyDescent="0.25">
      <c r="A42" s="197" t="s">
        <v>170</v>
      </c>
      <c r="B42" s="232" t="s">
        <v>171</v>
      </c>
      <c r="C42" s="251">
        <v>30000000</v>
      </c>
      <c r="D42" s="257">
        <v>-8851500</v>
      </c>
      <c r="E42" s="191">
        <f t="shared" si="0"/>
        <v>0</v>
      </c>
      <c r="F42" s="191">
        <f t="shared" si="0"/>
        <v>-2.1180371352785148</v>
      </c>
      <c r="G42" s="59"/>
      <c r="H42" s="171">
        <v>30000000</v>
      </c>
      <c r="I42" s="172">
        <v>7917000</v>
      </c>
      <c r="J42" s="47"/>
    </row>
    <row r="43" spans="1:12" ht="15.75" x14ac:dyDescent="0.25">
      <c r="A43" s="197" t="s">
        <v>172</v>
      </c>
      <c r="B43" s="232" t="s">
        <v>173</v>
      </c>
      <c r="C43" s="251">
        <v>4000000</v>
      </c>
      <c r="D43" s="202">
        <v>1500000</v>
      </c>
      <c r="E43" s="191">
        <f t="shared" si="0"/>
        <v>0</v>
      </c>
      <c r="F43" s="191">
        <v>0</v>
      </c>
      <c r="G43" s="59"/>
      <c r="H43" s="171">
        <v>4000000</v>
      </c>
      <c r="I43" s="172"/>
      <c r="J43" s="47"/>
    </row>
    <row r="44" spans="1:12" ht="15.75" x14ac:dyDescent="0.25">
      <c r="A44" s="197" t="s">
        <v>174</v>
      </c>
      <c r="B44" s="232" t="s">
        <v>175</v>
      </c>
      <c r="C44" s="251">
        <v>18000000</v>
      </c>
      <c r="D44" s="219">
        <v>-12600000</v>
      </c>
      <c r="E44" s="191">
        <f t="shared" si="0"/>
        <v>0</v>
      </c>
      <c r="F44" s="191">
        <f t="shared" si="0"/>
        <v>-22</v>
      </c>
      <c r="G44" s="59"/>
      <c r="H44" s="171">
        <v>18000000</v>
      </c>
      <c r="I44" s="172">
        <v>600000</v>
      </c>
      <c r="J44" s="47"/>
    </row>
    <row r="45" spans="1:12" ht="15.75" x14ac:dyDescent="0.25">
      <c r="A45" s="196" t="s">
        <v>176</v>
      </c>
      <c r="B45" s="231" t="s">
        <v>7</v>
      </c>
      <c r="C45" s="190">
        <f>SUM(C46:C48)</f>
        <v>139000000</v>
      </c>
      <c r="D45" s="188">
        <f>SUM(D46:D48)</f>
        <v>8166600</v>
      </c>
      <c r="E45" s="191">
        <f t="shared" si="0"/>
        <v>0</v>
      </c>
      <c r="F45" s="191">
        <f t="shared" si="0"/>
        <v>9.4718498659517425E-2</v>
      </c>
      <c r="G45" s="57"/>
      <c r="H45" s="171">
        <v>139000000</v>
      </c>
      <c r="I45" s="172">
        <v>7460000</v>
      </c>
      <c r="J45" s="53"/>
    </row>
    <row r="46" spans="1:12" ht="15.75" x14ac:dyDescent="0.25">
      <c r="A46" s="197" t="s">
        <v>177</v>
      </c>
      <c r="B46" s="232" t="s">
        <v>303</v>
      </c>
      <c r="C46" s="251">
        <v>39000000</v>
      </c>
      <c r="D46" s="219">
        <v>5566600</v>
      </c>
      <c r="E46" s="191">
        <f t="shared" si="0"/>
        <v>0</v>
      </c>
      <c r="F46" s="191">
        <f t="shared" si="0"/>
        <v>-0.20077530509691313</v>
      </c>
      <c r="G46" s="59"/>
      <c r="H46" s="75">
        <v>39000000</v>
      </c>
      <c r="I46" s="75">
        <v>6965000</v>
      </c>
      <c r="J46" s="47"/>
    </row>
    <row r="47" spans="1:12" ht="15.75" x14ac:dyDescent="0.25">
      <c r="A47" s="197" t="s">
        <v>179</v>
      </c>
      <c r="B47" s="232" t="s">
        <v>36</v>
      </c>
      <c r="C47" s="251">
        <v>61000000</v>
      </c>
      <c r="D47" s="219"/>
      <c r="E47" s="191">
        <f t="shared" si="0"/>
        <v>0</v>
      </c>
      <c r="F47" s="191"/>
      <c r="G47" s="59"/>
      <c r="H47" s="171">
        <v>61000000</v>
      </c>
      <c r="I47" s="172"/>
      <c r="J47" s="47"/>
    </row>
    <row r="48" spans="1:12" ht="16.5" x14ac:dyDescent="0.25">
      <c r="A48" s="197" t="s">
        <v>180</v>
      </c>
      <c r="B48" s="232" t="s">
        <v>181</v>
      </c>
      <c r="C48" s="251">
        <v>39000000</v>
      </c>
      <c r="D48" s="257">
        <v>2600000</v>
      </c>
      <c r="E48" s="191">
        <f t="shared" si="0"/>
        <v>0</v>
      </c>
      <c r="F48" s="191">
        <f t="shared" si="0"/>
        <v>4.2525252525252526</v>
      </c>
      <c r="G48" s="59"/>
      <c r="H48" s="171">
        <v>39000000</v>
      </c>
      <c r="I48" s="172">
        <v>495000</v>
      </c>
      <c r="J48" s="47"/>
    </row>
    <row r="49" spans="1:10" ht="15.75" x14ac:dyDescent="0.25">
      <c r="A49" s="196" t="s">
        <v>182</v>
      </c>
      <c r="B49" s="231" t="s">
        <v>183</v>
      </c>
      <c r="C49" s="190">
        <f>SUM(C50:C53)</f>
        <v>21000000</v>
      </c>
      <c r="D49" s="188">
        <f>SUM(D50:D53)</f>
        <v>3142628</v>
      </c>
      <c r="E49" s="191">
        <f t="shared" si="0"/>
        <v>0</v>
      </c>
      <c r="F49" s="191">
        <f t="shared" si="0"/>
        <v>-6.7562403273738886E-2</v>
      </c>
      <c r="G49" s="57"/>
      <c r="H49" s="102">
        <v>21000000</v>
      </c>
      <c r="I49" s="172">
        <v>3370336</v>
      </c>
      <c r="J49" s="53"/>
    </row>
    <row r="50" spans="1:10" ht="15.75" x14ac:dyDescent="0.25">
      <c r="A50" s="207">
        <v>6601</v>
      </c>
      <c r="B50" s="238" t="s">
        <v>37</v>
      </c>
      <c r="C50" s="251">
        <v>3800000</v>
      </c>
      <c r="D50" s="219">
        <v>196000</v>
      </c>
      <c r="E50" s="191">
        <f t="shared" si="0"/>
        <v>0</v>
      </c>
      <c r="F50" s="191">
        <f t="shared" si="0"/>
        <v>-0.61305810445851827</v>
      </c>
      <c r="G50" s="59"/>
      <c r="H50" s="75">
        <v>3800000</v>
      </c>
      <c r="I50" s="75">
        <v>506536</v>
      </c>
      <c r="J50" s="47"/>
    </row>
    <row r="51" spans="1:10" ht="15.75" x14ac:dyDescent="0.25">
      <c r="A51" s="207">
        <v>6605</v>
      </c>
      <c r="B51" s="238" t="s">
        <v>184</v>
      </c>
      <c r="C51" s="251">
        <v>4500000</v>
      </c>
      <c r="D51" s="219">
        <v>1596628</v>
      </c>
      <c r="E51" s="191">
        <f t="shared" si="0"/>
        <v>0</v>
      </c>
      <c r="F51" s="191"/>
      <c r="G51" s="59"/>
      <c r="H51" s="171">
        <v>4500000</v>
      </c>
      <c r="I51" s="172"/>
      <c r="J51" s="47"/>
    </row>
    <row r="52" spans="1:10" ht="15.75" x14ac:dyDescent="0.25">
      <c r="A52" s="207">
        <v>6608</v>
      </c>
      <c r="B52" s="238" t="s">
        <v>185</v>
      </c>
      <c r="C52" s="251">
        <v>5500000</v>
      </c>
      <c r="D52" s="219"/>
      <c r="E52" s="191">
        <f t="shared" si="0"/>
        <v>0</v>
      </c>
      <c r="F52" s="191">
        <f t="shared" si="0"/>
        <v>-1</v>
      </c>
      <c r="G52" s="59"/>
      <c r="H52" s="171">
        <v>5500000</v>
      </c>
      <c r="I52" s="172">
        <v>1063800</v>
      </c>
      <c r="J52" s="47"/>
    </row>
    <row r="53" spans="1:10" ht="15.75" x14ac:dyDescent="0.25">
      <c r="A53" s="207">
        <v>6618</v>
      </c>
      <c r="B53" s="238" t="s">
        <v>15</v>
      </c>
      <c r="C53" s="251">
        <v>7200000</v>
      </c>
      <c r="D53" s="219">
        <v>1350000</v>
      </c>
      <c r="E53" s="191">
        <f t="shared" si="0"/>
        <v>0</v>
      </c>
      <c r="F53" s="191">
        <f t="shared" si="0"/>
        <v>-0.25</v>
      </c>
      <c r="G53" s="59"/>
      <c r="H53" s="171">
        <v>7200000</v>
      </c>
      <c r="I53" s="172">
        <v>1800000</v>
      </c>
      <c r="J53" s="47"/>
    </row>
    <row r="54" spans="1:10" ht="15.75" x14ac:dyDescent="0.25">
      <c r="A54" s="196" t="s">
        <v>186</v>
      </c>
      <c r="B54" s="231" t="s">
        <v>38</v>
      </c>
      <c r="C54" s="190">
        <f>SUM(C55:C57)</f>
        <v>5500000</v>
      </c>
      <c r="D54" s="188">
        <f>SUM(D55:D57)</f>
        <v>0</v>
      </c>
      <c r="E54" s="191">
        <f t="shared" si="0"/>
        <v>0</v>
      </c>
      <c r="F54" s="191">
        <v>0</v>
      </c>
      <c r="G54" s="57"/>
      <c r="H54" s="171">
        <v>5500000</v>
      </c>
      <c r="I54" s="172">
        <v>0</v>
      </c>
      <c r="J54" s="53"/>
    </row>
    <row r="55" spans="1:10" ht="15.75" x14ac:dyDescent="0.25">
      <c r="A55" s="197" t="s">
        <v>187</v>
      </c>
      <c r="B55" s="232" t="s">
        <v>188</v>
      </c>
      <c r="C55" s="251">
        <v>1000000</v>
      </c>
      <c r="D55" s="188"/>
      <c r="E55" s="191">
        <f t="shared" si="0"/>
        <v>0</v>
      </c>
      <c r="F55" s="191">
        <v>0</v>
      </c>
      <c r="G55" s="59"/>
      <c r="H55" s="75">
        <v>1000000</v>
      </c>
      <c r="I55" s="75"/>
      <c r="J55" s="47"/>
    </row>
    <row r="56" spans="1:10" ht="15.75" x14ac:dyDescent="0.25">
      <c r="A56" s="197" t="s">
        <v>189</v>
      </c>
      <c r="B56" s="232" t="s">
        <v>190</v>
      </c>
      <c r="C56" s="251">
        <v>2500000</v>
      </c>
      <c r="D56" s="202"/>
      <c r="E56" s="191">
        <f t="shared" si="0"/>
        <v>0</v>
      </c>
      <c r="F56" s="191">
        <v>0</v>
      </c>
      <c r="G56" s="59"/>
      <c r="H56" s="171">
        <v>2500000</v>
      </c>
      <c r="I56" s="75"/>
      <c r="J56" s="47"/>
    </row>
    <row r="57" spans="1:10" ht="15.75" x14ac:dyDescent="0.25">
      <c r="A57" s="197" t="s">
        <v>189</v>
      </c>
      <c r="B57" s="232" t="s">
        <v>39</v>
      </c>
      <c r="C57" s="251">
        <v>2000000</v>
      </c>
      <c r="D57" s="202"/>
      <c r="E57" s="191">
        <f t="shared" si="0"/>
        <v>0</v>
      </c>
      <c r="F57" s="191">
        <v>0</v>
      </c>
      <c r="G57" s="59"/>
      <c r="H57" s="171">
        <v>2000000</v>
      </c>
      <c r="I57" s="102"/>
      <c r="J57" s="47"/>
    </row>
    <row r="58" spans="1:10" ht="15.75" x14ac:dyDescent="0.25">
      <c r="A58" s="196" t="s">
        <v>191</v>
      </c>
      <c r="B58" s="231" t="s">
        <v>8</v>
      </c>
      <c r="C58" s="190">
        <f>SUM(C59:C63)</f>
        <v>159000000</v>
      </c>
      <c r="D58" s="188">
        <f>SUM(D59:D63)</f>
        <v>33658000</v>
      </c>
      <c r="E58" s="191">
        <f t="shared" si="0"/>
        <v>0</v>
      </c>
      <c r="F58" s="191">
        <f t="shared" si="0"/>
        <v>1.8389001349527665</v>
      </c>
      <c r="G58" s="57"/>
      <c r="H58" s="171">
        <v>159000000</v>
      </c>
      <c r="I58" s="102">
        <v>11856000</v>
      </c>
      <c r="J58" s="53"/>
    </row>
    <row r="59" spans="1:10" ht="15.75" x14ac:dyDescent="0.25">
      <c r="A59" s="197" t="s">
        <v>192</v>
      </c>
      <c r="B59" s="232" t="s">
        <v>40</v>
      </c>
      <c r="C59" s="251">
        <v>44000000</v>
      </c>
      <c r="D59" s="202">
        <v>9024000</v>
      </c>
      <c r="E59" s="191">
        <f t="shared" si="0"/>
        <v>0</v>
      </c>
      <c r="F59" s="191">
        <f t="shared" si="0"/>
        <v>4.6754716981132072</v>
      </c>
      <c r="G59" s="59"/>
      <c r="H59" s="75">
        <v>44000000</v>
      </c>
      <c r="I59" s="75">
        <v>1590000</v>
      </c>
      <c r="J59" s="47"/>
    </row>
    <row r="60" spans="1:10" ht="15.75" x14ac:dyDescent="0.25">
      <c r="A60" s="197" t="s">
        <v>193</v>
      </c>
      <c r="B60" s="232" t="s">
        <v>41</v>
      </c>
      <c r="C60" s="251">
        <v>41000000</v>
      </c>
      <c r="D60" s="202">
        <v>11784000</v>
      </c>
      <c r="E60" s="191">
        <f t="shared" si="0"/>
        <v>0</v>
      </c>
      <c r="F60" s="191">
        <f t="shared" si="0"/>
        <v>3.2603036876355747</v>
      </c>
      <c r="G60" s="59"/>
      <c r="H60" s="171">
        <v>41000000</v>
      </c>
      <c r="I60" s="172">
        <v>2766000</v>
      </c>
      <c r="J60" s="47"/>
    </row>
    <row r="61" spans="1:10" ht="15.75" x14ac:dyDescent="0.25">
      <c r="A61" s="197" t="s">
        <v>194</v>
      </c>
      <c r="B61" s="232" t="s">
        <v>42</v>
      </c>
      <c r="C61" s="251">
        <v>40000000</v>
      </c>
      <c r="D61" s="202">
        <v>6850000</v>
      </c>
      <c r="E61" s="191">
        <f t="shared" si="0"/>
        <v>0</v>
      </c>
      <c r="F61" s="191"/>
      <c r="G61" s="59"/>
      <c r="H61" s="171">
        <v>40000000</v>
      </c>
      <c r="I61" s="172"/>
      <c r="J61" s="47"/>
    </row>
    <row r="62" spans="1:10" ht="15.75" x14ac:dyDescent="0.25">
      <c r="A62" s="197" t="s">
        <v>195</v>
      </c>
      <c r="B62" s="232" t="s">
        <v>9</v>
      </c>
      <c r="C62" s="251">
        <v>30000000</v>
      </c>
      <c r="D62" s="219">
        <v>6000000</v>
      </c>
      <c r="E62" s="191">
        <f t="shared" si="0"/>
        <v>0</v>
      </c>
      <c r="F62" s="191">
        <f t="shared" si="0"/>
        <v>-0.2</v>
      </c>
      <c r="G62" s="59"/>
      <c r="H62" s="171">
        <v>30000000</v>
      </c>
      <c r="I62" s="172">
        <v>7500000</v>
      </c>
      <c r="J62" s="47"/>
    </row>
    <row r="63" spans="1:10" ht="15.75" x14ac:dyDescent="0.25">
      <c r="A63" s="197" t="s">
        <v>196</v>
      </c>
      <c r="B63" s="232" t="s">
        <v>197</v>
      </c>
      <c r="C63" s="251">
        <v>4000000</v>
      </c>
      <c r="D63" s="202"/>
      <c r="E63" s="191">
        <f t="shared" si="0"/>
        <v>0</v>
      </c>
      <c r="F63" s="191">
        <v>0</v>
      </c>
      <c r="G63" s="59"/>
      <c r="H63" s="171">
        <v>4000000</v>
      </c>
      <c r="I63" s="172"/>
      <c r="J63" s="47"/>
    </row>
    <row r="64" spans="1:10" ht="15.75" x14ac:dyDescent="0.25">
      <c r="A64" s="196" t="s">
        <v>198</v>
      </c>
      <c r="B64" s="231" t="s">
        <v>12</v>
      </c>
      <c r="C64" s="190">
        <f>SUM(C65:C68)</f>
        <v>177080000</v>
      </c>
      <c r="D64" s="188">
        <f>SUM(D65:D68)</f>
        <v>55805750</v>
      </c>
      <c r="E64" s="191">
        <f t="shared" si="0"/>
        <v>0</v>
      </c>
      <c r="F64" s="191">
        <v>0</v>
      </c>
      <c r="G64" s="57"/>
      <c r="H64" s="171">
        <v>177080000</v>
      </c>
      <c r="I64" s="102">
        <v>50765910</v>
      </c>
      <c r="J64" s="53"/>
    </row>
    <row r="65" spans="1:10" ht="15.75" x14ac:dyDescent="0.25">
      <c r="A65" s="197" t="s">
        <v>199</v>
      </c>
      <c r="B65" s="232" t="s">
        <v>43</v>
      </c>
      <c r="C65" s="258">
        <v>22000000</v>
      </c>
      <c r="D65" s="202"/>
      <c r="E65" s="191">
        <f t="shared" si="0"/>
        <v>0</v>
      </c>
      <c r="F65" s="191">
        <v>0</v>
      </c>
      <c r="G65" s="59"/>
      <c r="H65" s="75">
        <v>22000000</v>
      </c>
      <c r="I65" s="75"/>
      <c r="J65" s="47"/>
    </row>
    <row r="66" spans="1:10" ht="15.75" x14ac:dyDescent="0.25">
      <c r="A66" s="197" t="s">
        <v>200</v>
      </c>
      <c r="B66" s="232" t="s">
        <v>201</v>
      </c>
      <c r="C66" s="258">
        <v>30000000</v>
      </c>
      <c r="D66" s="202"/>
      <c r="E66" s="191">
        <f t="shared" si="0"/>
        <v>0</v>
      </c>
      <c r="F66" s="191">
        <v>0</v>
      </c>
      <c r="G66" s="59"/>
      <c r="H66" s="177">
        <v>30000000</v>
      </c>
      <c r="I66" s="102"/>
      <c r="J66" s="47"/>
    </row>
    <row r="67" spans="1:10" ht="15.75" x14ac:dyDescent="0.25">
      <c r="A67" s="197" t="s">
        <v>202</v>
      </c>
      <c r="B67" s="239" t="s">
        <v>203</v>
      </c>
      <c r="C67" s="258">
        <v>106080000</v>
      </c>
      <c r="D67" s="219">
        <v>55805750</v>
      </c>
      <c r="E67" s="191">
        <v>0</v>
      </c>
      <c r="F67" s="191">
        <v>0</v>
      </c>
      <c r="G67" s="59"/>
      <c r="H67" s="177">
        <v>106080000</v>
      </c>
      <c r="I67" s="102">
        <v>50765910</v>
      </c>
      <c r="J67" s="47"/>
    </row>
    <row r="68" spans="1:10" ht="30" x14ac:dyDescent="0.25">
      <c r="A68" s="197" t="s">
        <v>202</v>
      </c>
      <c r="B68" s="239" t="s">
        <v>204</v>
      </c>
      <c r="C68" s="254">
        <v>19000000</v>
      </c>
      <c r="D68" s="202"/>
      <c r="E68" s="191">
        <v>0</v>
      </c>
      <c r="F68" s="191">
        <v>0</v>
      </c>
      <c r="G68" s="59"/>
      <c r="H68" s="177">
        <v>19000000</v>
      </c>
      <c r="I68" s="172"/>
      <c r="J68" s="47"/>
    </row>
    <row r="69" spans="1:10" ht="15.75" x14ac:dyDescent="0.25">
      <c r="A69" s="196" t="s">
        <v>205</v>
      </c>
      <c r="B69" s="231" t="s">
        <v>206</v>
      </c>
      <c r="C69" s="190">
        <f>SUM(C70:C75)</f>
        <v>219420000</v>
      </c>
      <c r="D69" s="188">
        <f>SUM(D70:D75)</f>
        <v>146992750</v>
      </c>
      <c r="E69" s="191">
        <f t="shared" si="0"/>
        <v>0</v>
      </c>
      <c r="F69" s="191">
        <f t="shared" si="0"/>
        <v>13.923121827411167</v>
      </c>
      <c r="G69" s="57"/>
      <c r="H69" s="173">
        <v>219420000</v>
      </c>
      <c r="I69" s="172">
        <v>9850000</v>
      </c>
      <c r="J69" s="53"/>
    </row>
    <row r="70" spans="1:10" ht="15.75" x14ac:dyDescent="0.25">
      <c r="A70" s="208" t="s">
        <v>207</v>
      </c>
      <c r="B70" s="240" t="s">
        <v>116</v>
      </c>
      <c r="C70" s="258">
        <v>29700000</v>
      </c>
      <c r="D70" s="219">
        <v>145242750</v>
      </c>
      <c r="E70" s="191">
        <v>0</v>
      </c>
      <c r="F70" s="191">
        <v>0</v>
      </c>
      <c r="G70" s="123"/>
      <c r="H70" s="75">
        <v>29700000</v>
      </c>
      <c r="I70" s="75">
        <v>8100000</v>
      </c>
      <c r="J70" s="124"/>
    </row>
    <row r="71" spans="1:10" ht="15.75" x14ac:dyDescent="0.25">
      <c r="A71" s="209" t="s">
        <v>208</v>
      </c>
      <c r="B71" s="241" t="s">
        <v>117</v>
      </c>
      <c r="C71" s="258">
        <v>40000000</v>
      </c>
      <c r="D71" s="219"/>
      <c r="E71" s="191">
        <f t="shared" si="0"/>
        <v>0</v>
      </c>
      <c r="F71" s="191">
        <v>0</v>
      </c>
      <c r="G71" s="59"/>
      <c r="H71" s="178">
        <v>40000000</v>
      </c>
      <c r="I71" s="172"/>
      <c r="J71" s="47"/>
    </row>
    <row r="72" spans="1:10" ht="15.75" x14ac:dyDescent="0.25">
      <c r="A72" s="210">
        <v>6912</v>
      </c>
      <c r="B72" s="241" t="s">
        <v>118</v>
      </c>
      <c r="C72" s="258">
        <v>40000000</v>
      </c>
      <c r="D72" s="219"/>
      <c r="E72" s="191">
        <f t="shared" si="0"/>
        <v>0</v>
      </c>
      <c r="F72" s="191"/>
      <c r="G72" s="59"/>
      <c r="H72" s="178">
        <v>40000000</v>
      </c>
      <c r="I72" s="172"/>
      <c r="J72" s="47"/>
    </row>
    <row r="73" spans="1:10" ht="60" x14ac:dyDescent="0.25">
      <c r="A73" s="211">
        <v>6913</v>
      </c>
      <c r="B73" s="182" t="s">
        <v>209</v>
      </c>
      <c r="C73" s="259">
        <v>29000000</v>
      </c>
      <c r="D73" s="202">
        <v>1750000</v>
      </c>
      <c r="E73" s="191">
        <f t="shared" si="0"/>
        <v>0</v>
      </c>
      <c r="F73" s="191">
        <v>0</v>
      </c>
      <c r="G73" s="59"/>
      <c r="H73" s="178">
        <v>29000000</v>
      </c>
      <c r="I73" s="172">
        <v>1750000</v>
      </c>
      <c r="J73" s="47"/>
    </row>
    <row r="74" spans="1:10" ht="15.75" x14ac:dyDescent="0.25">
      <c r="A74" s="210">
        <v>6921</v>
      </c>
      <c r="B74" s="241" t="s">
        <v>119</v>
      </c>
      <c r="C74" s="258">
        <v>40720000</v>
      </c>
      <c r="D74" s="202"/>
      <c r="E74" s="191">
        <f t="shared" si="0"/>
        <v>0</v>
      </c>
      <c r="F74" s="191">
        <v>0</v>
      </c>
      <c r="G74" s="59"/>
      <c r="H74" s="179">
        <v>40720000</v>
      </c>
      <c r="I74" s="172"/>
      <c r="J74" s="47"/>
    </row>
    <row r="75" spans="1:10" ht="15.75" x14ac:dyDescent="0.25">
      <c r="A75" s="210">
        <v>6949</v>
      </c>
      <c r="B75" s="241" t="s">
        <v>120</v>
      </c>
      <c r="C75" s="258">
        <v>40000000</v>
      </c>
      <c r="D75" s="202"/>
      <c r="E75" s="191">
        <f t="shared" si="0"/>
        <v>0</v>
      </c>
      <c r="F75" s="191">
        <v>0</v>
      </c>
      <c r="G75" s="59"/>
      <c r="H75" s="178">
        <v>40000000</v>
      </c>
      <c r="I75" s="172"/>
      <c r="J75" s="47"/>
    </row>
    <row r="76" spans="1:10" ht="15.75" x14ac:dyDescent="0.25">
      <c r="A76" s="212">
        <v>6950</v>
      </c>
      <c r="B76" s="242" t="s">
        <v>210</v>
      </c>
      <c r="C76" s="190">
        <f>SUM(C77:C78)</f>
        <v>0</v>
      </c>
      <c r="D76" s="188">
        <f>SUM(D77:D78)</f>
        <v>0</v>
      </c>
      <c r="E76" s="191"/>
      <c r="F76" s="191">
        <v>0</v>
      </c>
      <c r="G76" s="57"/>
      <c r="H76" s="178">
        <v>0</v>
      </c>
      <c r="I76" s="172">
        <v>0</v>
      </c>
      <c r="J76" s="53"/>
    </row>
    <row r="77" spans="1:10" x14ac:dyDescent="0.25">
      <c r="A77" s="207">
        <v>6999</v>
      </c>
      <c r="B77" s="183" t="s">
        <v>211</v>
      </c>
      <c r="C77" s="213"/>
      <c r="D77" s="202"/>
      <c r="E77" s="191"/>
      <c r="F77" s="191">
        <v>0</v>
      </c>
      <c r="G77" s="59"/>
      <c r="H77" s="75"/>
      <c r="I77" s="75"/>
      <c r="J77" s="47"/>
    </row>
    <row r="78" spans="1:10" x14ac:dyDescent="0.25">
      <c r="A78" s="207">
        <v>6999</v>
      </c>
      <c r="B78" s="183" t="s">
        <v>212</v>
      </c>
      <c r="C78" s="213"/>
      <c r="D78" s="202"/>
      <c r="E78" s="191"/>
      <c r="F78" s="191">
        <v>0</v>
      </c>
      <c r="G78" s="59"/>
      <c r="H78" s="102"/>
      <c r="I78" s="102"/>
      <c r="J78" s="47"/>
    </row>
    <row r="79" spans="1:10" x14ac:dyDescent="0.25">
      <c r="A79" s="196" t="s">
        <v>213</v>
      </c>
      <c r="B79" s="231" t="s">
        <v>214</v>
      </c>
      <c r="C79" s="190">
        <f>SUM(C80:C87)</f>
        <v>473538170</v>
      </c>
      <c r="D79" s="188">
        <f>SUM(D80:D87)</f>
        <v>122479430</v>
      </c>
      <c r="E79" s="191">
        <f t="shared" ref="E78:F129" si="3">(C79-H79)/H79</f>
        <v>0</v>
      </c>
      <c r="F79" s="191">
        <f t="shared" si="3"/>
        <v>0.32378709928449451</v>
      </c>
      <c r="G79" s="57"/>
      <c r="H79" s="102">
        <v>473538170</v>
      </c>
      <c r="I79" s="102">
        <v>92522000</v>
      </c>
      <c r="J79" s="53"/>
    </row>
    <row r="80" spans="1:10" ht="15.75" x14ac:dyDescent="0.25">
      <c r="A80" s="209" t="s">
        <v>123</v>
      </c>
      <c r="B80" s="260" t="s">
        <v>121</v>
      </c>
      <c r="C80" s="254">
        <v>60000000</v>
      </c>
      <c r="D80" s="219">
        <v>12568430</v>
      </c>
      <c r="E80" s="191">
        <f t="shared" si="3"/>
        <v>0</v>
      </c>
      <c r="F80" s="191">
        <f t="shared" si="3"/>
        <v>0.1543378030859662</v>
      </c>
      <c r="G80" s="59"/>
      <c r="H80" s="75">
        <v>60000000</v>
      </c>
      <c r="I80" s="75">
        <v>10888000</v>
      </c>
      <c r="J80" s="47"/>
    </row>
    <row r="81" spans="1:10" ht="15.75" x14ac:dyDescent="0.25">
      <c r="A81" s="261" t="s">
        <v>44</v>
      </c>
      <c r="B81" s="238" t="s">
        <v>122</v>
      </c>
      <c r="C81" s="254">
        <v>3640000</v>
      </c>
      <c r="D81" s="219"/>
      <c r="E81" s="191">
        <f t="shared" si="3"/>
        <v>0</v>
      </c>
      <c r="F81" s="191">
        <v>0</v>
      </c>
      <c r="G81" s="59"/>
      <c r="H81" s="173">
        <v>3640000</v>
      </c>
      <c r="I81" s="172"/>
      <c r="J81" s="47"/>
    </row>
    <row r="82" spans="1:10" ht="16.5" x14ac:dyDescent="0.25">
      <c r="A82" s="261" t="s">
        <v>123</v>
      </c>
      <c r="B82" s="238" t="s">
        <v>124</v>
      </c>
      <c r="C82" s="254">
        <v>20000000</v>
      </c>
      <c r="D82" s="257"/>
      <c r="E82" s="191">
        <f t="shared" si="3"/>
        <v>0</v>
      </c>
      <c r="F82" s="191">
        <v>0</v>
      </c>
      <c r="G82" s="59"/>
      <c r="H82" s="173">
        <v>20000000</v>
      </c>
      <c r="I82" s="102"/>
      <c r="J82" s="47"/>
    </row>
    <row r="83" spans="1:10" ht="15.75" x14ac:dyDescent="0.25">
      <c r="A83" s="261" t="s">
        <v>45</v>
      </c>
      <c r="B83" s="238" t="s">
        <v>13</v>
      </c>
      <c r="C83" s="254">
        <v>80000000</v>
      </c>
      <c r="D83" s="219">
        <v>109911000</v>
      </c>
      <c r="E83" s="191"/>
      <c r="F83" s="191"/>
      <c r="G83" s="59"/>
      <c r="H83" s="173">
        <v>80000000</v>
      </c>
      <c r="I83" s="170">
        <v>81634000</v>
      </c>
      <c r="J83" s="47"/>
    </row>
    <row r="84" spans="1:10" ht="15.75" x14ac:dyDescent="0.25">
      <c r="A84" s="209" t="s">
        <v>45</v>
      </c>
      <c r="B84" s="260" t="s">
        <v>125</v>
      </c>
      <c r="C84" s="254">
        <v>200898170</v>
      </c>
      <c r="D84" s="202"/>
      <c r="E84" s="191">
        <f t="shared" si="3"/>
        <v>0</v>
      </c>
      <c r="F84" s="191">
        <v>0</v>
      </c>
      <c r="G84" s="59"/>
      <c r="H84" s="173">
        <v>200898170</v>
      </c>
      <c r="I84" s="172"/>
      <c r="J84" s="47"/>
    </row>
    <row r="85" spans="1:10" ht="15.75" x14ac:dyDescent="0.25">
      <c r="A85" s="209" t="s">
        <v>45</v>
      </c>
      <c r="B85" s="260" t="s">
        <v>126</v>
      </c>
      <c r="C85" s="254">
        <v>80000000</v>
      </c>
      <c r="D85" s="202"/>
      <c r="E85" s="191">
        <f t="shared" si="3"/>
        <v>0</v>
      </c>
      <c r="F85" s="191">
        <v>0</v>
      </c>
      <c r="G85" s="59"/>
      <c r="H85" s="173">
        <v>80000000</v>
      </c>
      <c r="I85" s="102"/>
      <c r="J85" s="47"/>
    </row>
    <row r="86" spans="1:10" ht="15.75" x14ac:dyDescent="0.25">
      <c r="A86" s="261" t="s">
        <v>45</v>
      </c>
      <c r="B86" s="238" t="s">
        <v>127</v>
      </c>
      <c r="C86" s="254">
        <v>29000000</v>
      </c>
      <c r="D86" s="202"/>
      <c r="E86" s="191">
        <f t="shared" si="3"/>
        <v>0</v>
      </c>
      <c r="F86" s="191">
        <v>0</v>
      </c>
      <c r="G86" s="59"/>
      <c r="H86" s="173">
        <v>29000000</v>
      </c>
      <c r="I86" s="102"/>
      <c r="J86" s="47"/>
    </row>
    <row r="87" spans="1:10" ht="15.75" x14ac:dyDescent="0.25">
      <c r="A87" s="209" t="s">
        <v>45</v>
      </c>
      <c r="B87" s="238" t="s">
        <v>128</v>
      </c>
      <c r="C87" s="254"/>
      <c r="D87" s="202"/>
      <c r="E87" s="191"/>
      <c r="F87" s="191">
        <v>0</v>
      </c>
      <c r="G87" s="59"/>
      <c r="H87" s="173"/>
      <c r="I87" s="102"/>
      <c r="J87" s="47"/>
    </row>
    <row r="88" spans="1:10" ht="15.75" x14ac:dyDescent="0.25">
      <c r="A88" s="214" t="s">
        <v>215</v>
      </c>
      <c r="B88" s="243"/>
      <c r="C88" s="205">
        <f>C89</f>
        <v>326749218</v>
      </c>
      <c r="D88" s="206">
        <f>D89</f>
        <v>5227200</v>
      </c>
      <c r="E88" s="191">
        <f t="shared" si="3"/>
        <v>0</v>
      </c>
      <c r="F88" s="191">
        <v>0</v>
      </c>
      <c r="G88" s="115"/>
      <c r="H88" s="173">
        <v>326749218</v>
      </c>
      <c r="I88" s="102">
        <v>11731452</v>
      </c>
      <c r="J88" s="89"/>
    </row>
    <row r="89" spans="1:10" x14ac:dyDescent="0.25">
      <c r="A89" s="203" t="s">
        <v>216</v>
      </c>
      <c r="B89" s="236" t="s">
        <v>39</v>
      </c>
      <c r="C89" s="190">
        <f>SUM(C92:C96)</f>
        <v>326749218</v>
      </c>
      <c r="D89" s="188">
        <f>SUM(D90:D96)</f>
        <v>5227200</v>
      </c>
      <c r="E89" s="191">
        <f t="shared" si="3"/>
        <v>0</v>
      </c>
      <c r="F89" s="191">
        <v>0</v>
      </c>
      <c r="G89" s="57"/>
      <c r="H89" s="113">
        <v>326749218</v>
      </c>
      <c r="I89" s="113">
        <v>11731452</v>
      </c>
      <c r="J89" s="53"/>
    </row>
    <row r="90" spans="1:10" x14ac:dyDescent="0.25">
      <c r="A90" s="197" t="s">
        <v>257</v>
      </c>
      <c r="B90" s="232" t="s">
        <v>18</v>
      </c>
      <c r="C90" s="213"/>
      <c r="D90" s="202">
        <v>1047200</v>
      </c>
      <c r="E90" s="191"/>
      <c r="F90" s="191">
        <v>0</v>
      </c>
      <c r="G90" s="57"/>
      <c r="H90" s="113"/>
      <c r="I90" s="113">
        <v>481800</v>
      </c>
      <c r="J90" s="53"/>
    </row>
    <row r="91" spans="1:10" x14ac:dyDescent="0.25">
      <c r="A91" s="197" t="s">
        <v>258</v>
      </c>
      <c r="B91" s="232" t="s">
        <v>259</v>
      </c>
      <c r="C91" s="213"/>
      <c r="D91" s="202"/>
      <c r="E91" s="191"/>
      <c r="F91" s="191">
        <v>0</v>
      </c>
      <c r="G91" s="57"/>
      <c r="H91" s="113"/>
      <c r="I91" s="113">
        <v>5749652</v>
      </c>
      <c r="J91" s="53"/>
    </row>
    <row r="92" spans="1:10" ht="15.75" x14ac:dyDescent="0.25">
      <c r="A92" s="262" t="s">
        <v>246</v>
      </c>
      <c r="B92" s="248" t="s">
        <v>46</v>
      </c>
      <c r="C92" s="254">
        <v>18000000</v>
      </c>
      <c r="D92" s="219"/>
      <c r="E92" s="191">
        <f t="shared" si="3"/>
        <v>0</v>
      </c>
      <c r="F92" s="191">
        <v>0</v>
      </c>
      <c r="G92" s="57"/>
      <c r="H92" s="75">
        <v>18000000</v>
      </c>
      <c r="I92" s="75"/>
      <c r="J92" s="53"/>
    </row>
    <row r="93" spans="1:10" ht="15.75" x14ac:dyDescent="0.25">
      <c r="A93" s="262"/>
      <c r="B93" s="248"/>
      <c r="C93" s="254"/>
      <c r="D93" s="219"/>
      <c r="E93" s="191"/>
      <c r="F93" s="191">
        <v>0</v>
      </c>
      <c r="G93" s="57"/>
      <c r="H93" s="75"/>
      <c r="I93" s="75"/>
      <c r="J93" s="53"/>
    </row>
    <row r="94" spans="1:10" ht="31.5" x14ac:dyDescent="0.25">
      <c r="A94" s="263" t="s">
        <v>217</v>
      </c>
      <c r="B94" s="264" t="s">
        <v>247</v>
      </c>
      <c r="C94" s="254">
        <v>72749218</v>
      </c>
      <c r="D94" s="265">
        <v>4180000</v>
      </c>
      <c r="E94" s="191">
        <f t="shared" si="3"/>
        <v>0</v>
      </c>
      <c r="F94" s="191">
        <v>0</v>
      </c>
      <c r="G94" s="59"/>
      <c r="H94" s="75">
        <v>72749218</v>
      </c>
      <c r="I94" s="102">
        <v>5500000</v>
      </c>
      <c r="J94" s="47"/>
    </row>
    <row r="95" spans="1:10" ht="16.5" x14ac:dyDescent="0.25">
      <c r="A95" s="266" t="s">
        <v>217</v>
      </c>
      <c r="B95" s="249" t="s">
        <v>218</v>
      </c>
      <c r="C95" s="254">
        <v>186000000</v>
      </c>
      <c r="D95" s="257"/>
      <c r="E95" s="191">
        <f t="shared" si="3"/>
        <v>0</v>
      </c>
      <c r="F95" s="191">
        <v>0</v>
      </c>
      <c r="G95" s="138"/>
      <c r="H95" s="173">
        <v>186000000</v>
      </c>
      <c r="I95" s="102"/>
      <c r="J95" s="139"/>
    </row>
    <row r="96" spans="1:10" ht="15.75" x14ac:dyDescent="0.25">
      <c r="A96" s="266" t="s">
        <v>219</v>
      </c>
      <c r="B96" s="249" t="s">
        <v>220</v>
      </c>
      <c r="C96" s="254">
        <v>50000000</v>
      </c>
      <c r="D96" s="202"/>
      <c r="E96" s="191">
        <f t="shared" si="3"/>
        <v>0</v>
      </c>
      <c r="F96" s="191">
        <v>0</v>
      </c>
      <c r="G96" s="59"/>
      <c r="H96" s="180">
        <v>50000000</v>
      </c>
      <c r="I96" s="180"/>
      <c r="J96" s="47"/>
    </row>
    <row r="97" spans="1:10" ht="15.75" x14ac:dyDescent="0.25">
      <c r="A97" s="426" t="s">
        <v>221</v>
      </c>
      <c r="B97" s="427"/>
      <c r="C97" s="193">
        <f>C98+C109+C115+C125</f>
        <v>815843000</v>
      </c>
      <c r="D97" s="194">
        <f>D98+D109+D115+D125</f>
        <v>18543320</v>
      </c>
      <c r="E97" s="191">
        <f t="shared" si="3"/>
        <v>0</v>
      </c>
      <c r="F97" s="191">
        <f t="shared" si="3"/>
        <v>-0.37957909268144813</v>
      </c>
      <c r="G97" s="59"/>
      <c r="H97" s="173">
        <v>815843000</v>
      </c>
      <c r="I97" s="102">
        <v>29888290</v>
      </c>
      <c r="J97" s="83"/>
    </row>
    <row r="98" spans="1:10" ht="15.75" x14ac:dyDescent="0.25">
      <c r="A98" s="428" t="s">
        <v>139</v>
      </c>
      <c r="B98" s="429"/>
      <c r="C98" s="205">
        <f>C99+C101+C103</f>
        <v>251584800</v>
      </c>
      <c r="D98" s="206">
        <f>D99+D101+D103</f>
        <v>13843320</v>
      </c>
      <c r="E98" s="191">
        <f t="shared" si="3"/>
        <v>0</v>
      </c>
      <c r="F98" s="191">
        <f t="shared" si="3"/>
        <v>-0.19573049257245839</v>
      </c>
      <c r="G98" s="115"/>
      <c r="H98" s="173">
        <v>251584800</v>
      </c>
      <c r="I98" s="102">
        <v>17212290</v>
      </c>
      <c r="J98" s="89"/>
    </row>
    <row r="99" spans="1:10" x14ac:dyDescent="0.25">
      <c r="A99" s="196" t="s">
        <v>140</v>
      </c>
      <c r="B99" s="231" t="s">
        <v>10</v>
      </c>
      <c r="C99" s="190">
        <f>SUM(C100)</f>
        <v>0</v>
      </c>
      <c r="D99" s="188">
        <f>SUM(D100)</f>
        <v>0</v>
      </c>
      <c r="E99" s="191"/>
      <c r="F99" s="191">
        <v>0</v>
      </c>
      <c r="G99" s="57"/>
      <c r="H99" s="80">
        <v>0</v>
      </c>
      <c r="I99" s="80">
        <v>0</v>
      </c>
      <c r="J99" s="53"/>
    </row>
    <row r="100" spans="1:10" x14ac:dyDescent="0.25">
      <c r="A100" s="197" t="s">
        <v>222</v>
      </c>
      <c r="B100" s="232" t="s">
        <v>223</v>
      </c>
      <c r="C100" s="213"/>
      <c r="D100" s="202"/>
      <c r="E100" s="191"/>
      <c r="F100" s="191">
        <v>0</v>
      </c>
      <c r="G100" s="59"/>
      <c r="H100" s="113"/>
      <c r="I100" s="113"/>
      <c r="J100" s="47"/>
    </row>
    <row r="101" spans="1:10" x14ac:dyDescent="0.25">
      <c r="A101" s="196" t="s">
        <v>146</v>
      </c>
      <c r="B101" s="231" t="s">
        <v>0</v>
      </c>
      <c r="C101" s="216">
        <f>C102</f>
        <v>65000000</v>
      </c>
      <c r="D101" s="217">
        <f>D102</f>
        <v>0</v>
      </c>
      <c r="E101" s="191">
        <v>0</v>
      </c>
      <c r="F101" s="191">
        <v>0</v>
      </c>
      <c r="G101" s="57"/>
      <c r="H101" s="75">
        <v>65000000</v>
      </c>
      <c r="I101" s="75">
        <v>0</v>
      </c>
      <c r="J101" s="47"/>
    </row>
    <row r="102" spans="1:10" ht="15.75" x14ac:dyDescent="0.25">
      <c r="A102" s="218" t="s">
        <v>224</v>
      </c>
      <c r="B102" s="245" t="s">
        <v>225</v>
      </c>
      <c r="C102" s="254">
        <v>65000000</v>
      </c>
      <c r="D102" s="202"/>
      <c r="E102" s="191">
        <v>0</v>
      </c>
      <c r="F102" s="191">
        <v>0</v>
      </c>
      <c r="G102" s="59"/>
      <c r="H102" s="102">
        <v>65000000</v>
      </c>
      <c r="I102" s="102"/>
      <c r="J102" s="47"/>
    </row>
    <row r="103" spans="1:10" x14ac:dyDescent="0.25">
      <c r="A103" s="196" t="s">
        <v>163</v>
      </c>
      <c r="B103" s="231" t="s">
        <v>164</v>
      </c>
      <c r="C103" s="190">
        <f>SUM(C104:C108)</f>
        <v>186584800</v>
      </c>
      <c r="D103" s="188">
        <f>SUM(D104:D108)</f>
        <v>13843320</v>
      </c>
      <c r="E103" s="191">
        <f t="shared" si="3"/>
        <v>0</v>
      </c>
      <c r="F103" s="191">
        <f t="shared" si="3"/>
        <v>-0.19573049257245839</v>
      </c>
      <c r="G103" s="57"/>
      <c r="H103" s="143">
        <v>186584800</v>
      </c>
      <c r="I103" s="143">
        <v>17212290</v>
      </c>
      <c r="J103" s="53"/>
    </row>
    <row r="104" spans="1:10" ht="15.75" x14ac:dyDescent="0.25">
      <c r="A104" s="267" t="s">
        <v>226</v>
      </c>
      <c r="B104" s="268" t="s">
        <v>248</v>
      </c>
      <c r="C104" s="254">
        <v>21600000</v>
      </c>
      <c r="D104" s="202"/>
      <c r="E104" s="191">
        <f t="shared" si="3"/>
        <v>0</v>
      </c>
      <c r="F104" s="191"/>
      <c r="G104" s="59"/>
      <c r="H104" s="102">
        <v>21600000</v>
      </c>
      <c r="I104" s="102"/>
      <c r="J104" s="47"/>
    </row>
    <row r="105" spans="1:10" ht="15.75" x14ac:dyDescent="0.25">
      <c r="A105" s="267" t="s">
        <v>226</v>
      </c>
      <c r="B105" s="268" t="s">
        <v>249</v>
      </c>
      <c r="C105" s="254">
        <v>96900000</v>
      </c>
      <c r="D105" s="219">
        <v>13843320</v>
      </c>
      <c r="E105" s="219"/>
      <c r="F105" s="191">
        <f t="shared" si="3"/>
        <v>-0.19573049257245839</v>
      </c>
      <c r="G105" s="59"/>
      <c r="H105" s="75">
        <v>96900000</v>
      </c>
      <c r="I105" s="75">
        <v>17212290</v>
      </c>
      <c r="J105" s="47"/>
    </row>
    <row r="106" spans="1:10" ht="16.5" x14ac:dyDescent="0.25">
      <c r="A106" s="267" t="s">
        <v>226</v>
      </c>
      <c r="B106" s="268" t="s">
        <v>250</v>
      </c>
      <c r="C106" s="254">
        <v>6000000</v>
      </c>
      <c r="D106" s="257"/>
      <c r="E106" s="191">
        <f t="shared" si="3"/>
        <v>0</v>
      </c>
      <c r="F106" s="191"/>
      <c r="G106" s="59"/>
      <c r="H106" s="173">
        <v>6000000</v>
      </c>
      <c r="I106" s="102"/>
      <c r="J106" s="47"/>
    </row>
    <row r="107" spans="1:10" ht="15.75" x14ac:dyDescent="0.25">
      <c r="A107" s="222">
        <v>6449</v>
      </c>
      <c r="B107" s="248" t="s">
        <v>251</v>
      </c>
      <c r="C107" s="254">
        <v>5364000</v>
      </c>
      <c r="D107" s="202"/>
      <c r="E107" s="191">
        <f t="shared" si="3"/>
        <v>0</v>
      </c>
      <c r="F107" s="191"/>
      <c r="G107" s="59"/>
      <c r="H107" s="173">
        <v>5364000</v>
      </c>
      <c r="I107" s="102"/>
      <c r="J107" s="47"/>
    </row>
    <row r="108" spans="1:10" ht="15.75" x14ac:dyDescent="0.25">
      <c r="A108" s="222">
        <v>6757</v>
      </c>
      <c r="B108" s="248" t="s">
        <v>252</v>
      </c>
      <c r="C108" s="254">
        <v>56720800</v>
      </c>
      <c r="D108" s="202"/>
      <c r="E108" s="191">
        <f t="shared" si="3"/>
        <v>0</v>
      </c>
      <c r="F108" s="191"/>
      <c r="G108" s="59"/>
      <c r="H108" s="173">
        <v>56720800</v>
      </c>
      <c r="I108" s="172"/>
      <c r="J108" s="47"/>
    </row>
    <row r="109" spans="1:10" ht="15.75" x14ac:dyDescent="0.25">
      <c r="A109" s="204" t="s">
        <v>167</v>
      </c>
      <c r="B109" s="243"/>
      <c r="C109" s="205">
        <f>C110+C113</f>
        <v>1800000</v>
      </c>
      <c r="D109" s="206">
        <f>D110+D113</f>
        <v>0</v>
      </c>
      <c r="E109" s="191">
        <f t="shared" si="3"/>
        <v>0</v>
      </c>
      <c r="F109" s="191"/>
      <c r="G109" s="146"/>
      <c r="H109" s="173">
        <v>1800000</v>
      </c>
      <c r="I109" s="102">
        <v>0</v>
      </c>
      <c r="J109" s="89"/>
    </row>
    <row r="110" spans="1:10" ht="15.75" x14ac:dyDescent="0.25">
      <c r="A110" s="196" t="s">
        <v>198</v>
      </c>
      <c r="B110" s="246" t="s">
        <v>12</v>
      </c>
      <c r="C110" s="190">
        <f>SUM(C111:C112)</f>
        <v>0</v>
      </c>
      <c r="D110" s="188">
        <f>SUM(D111:D112)</f>
        <v>0</v>
      </c>
      <c r="E110" s="191"/>
      <c r="F110" s="191"/>
      <c r="G110" s="57"/>
      <c r="H110" s="173">
        <v>0</v>
      </c>
      <c r="I110" s="102">
        <v>0</v>
      </c>
      <c r="J110" s="53"/>
    </row>
    <row r="111" spans="1:10" ht="15.75" x14ac:dyDescent="0.25">
      <c r="A111" s="197" t="s">
        <v>227</v>
      </c>
      <c r="B111" s="232" t="s">
        <v>228</v>
      </c>
      <c r="C111" s="254"/>
      <c r="D111" s="202">
        <v>0</v>
      </c>
      <c r="E111" s="191"/>
      <c r="F111" s="191"/>
      <c r="G111" s="59"/>
      <c r="H111" s="173"/>
      <c r="I111" s="102">
        <v>0</v>
      </c>
      <c r="J111" s="47"/>
    </row>
    <row r="112" spans="1:10" ht="15.75" x14ac:dyDescent="0.25">
      <c r="A112" s="197" t="s">
        <v>227</v>
      </c>
      <c r="B112" s="232" t="s">
        <v>229</v>
      </c>
      <c r="C112" s="254"/>
      <c r="D112" s="202">
        <v>0</v>
      </c>
      <c r="E112" s="191"/>
      <c r="F112" s="191"/>
      <c r="G112" s="59"/>
      <c r="H112" s="113"/>
      <c r="I112" s="113">
        <v>0</v>
      </c>
      <c r="J112" s="47"/>
    </row>
    <row r="113" spans="1:10" x14ac:dyDescent="0.25">
      <c r="A113" s="196" t="s">
        <v>213</v>
      </c>
      <c r="B113" s="246" t="s">
        <v>214</v>
      </c>
      <c r="C113" s="190">
        <f>SUM(C114:C114)</f>
        <v>1800000</v>
      </c>
      <c r="D113" s="188">
        <f>SUM(D114:D114)</f>
        <v>0</v>
      </c>
      <c r="E113" s="191">
        <f t="shared" si="3"/>
        <v>0</v>
      </c>
      <c r="F113" s="191">
        <v>0</v>
      </c>
      <c r="G113" s="57"/>
      <c r="H113" s="75">
        <v>1800000</v>
      </c>
      <c r="I113" s="75">
        <v>0</v>
      </c>
      <c r="J113" s="53"/>
    </row>
    <row r="114" spans="1:10" ht="15.75" x14ac:dyDescent="0.25">
      <c r="A114" s="218" t="s">
        <v>44</v>
      </c>
      <c r="B114" s="245" t="s">
        <v>230</v>
      </c>
      <c r="C114" s="254">
        <v>1800000</v>
      </c>
      <c r="D114" s="202">
        <v>0</v>
      </c>
      <c r="E114" s="191">
        <f t="shared" si="3"/>
        <v>0</v>
      </c>
      <c r="F114" s="191">
        <v>0</v>
      </c>
      <c r="G114" s="59"/>
      <c r="H114" s="173">
        <v>1800000</v>
      </c>
      <c r="I114" s="172">
        <v>0</v>
      </c>
      <c r="J114" s="47"/>
    </row>
    <row r="115" spans="1:10" ht="18" x14ac:dyDescent="0.4">
      <c r="A115" s="214" t="s">
        <v>215</v>
      </c>
      <c r="B115" s="247"/>
      <c r="C115" s="220">
        <f>C116</f>
        <v>302458200</v>
      </c>
      <c r="D115" s="221">
        <f>D116</f>
        <v>4700000</v>
      </c>
      <c r="E115" s="191">
        <f t="shared" si="3"/>
        <v>0</v>
      </c>
      <c r="F115" s="191">
        <f t="shared" si="3"/>
        <v>-0.62922057431366363</v>
      </c>
      <c r="G115" s="88"/>
      <c r="H115" s="173">
        <v>302458200</v>
      </c>
      <c r="I115" s="102">
        <v>12676000</v>
      </c>
      <c r="J115" s="89"/>
    </row>
    <row r="116" spans="1:10" x14ac:dyDescent="0.25">
      <c r="A116" s="196" t="s">
        <v>231</v>
      </c>
      <c r="B116" s="231" t="s">
        <v>13</v>
      </c>
      <c r="C116" s="190">
        <f>SUM(C118:C124)</f>
        <v>302458200</v>
      </c>
      <c r="D116" s="188">
        <f>SUM(D117:D124)</f>
        <v>4700000</v>
      </c>
      <c r="E116" s="191">
        <f t="shared" si="3"/>
        <v>0</v>
      </c>
      <c r="F116" s="191">
        <f t="shared" si="3"/>
        <v>-0.62922057431366363</v>
      </c>
      <c r="G116" s="57"/>
      <c r="H116" s="75">
        <v>302458200</v>
      </c>
      <c r="I116" s="75">
        <v>12676000</v>
      </c>
      <c r="J116" s="53"/>
    </row>
    <row r="117" spans="1:10" ht="47.25" x14ac:dyDescent="0.25">
      <c r="A117" s="196" t="s">
        <v>254</v>
      </c>
      <c r="B117" s="269" t="s">
        <v>17</v>
      </c>
      <c r="C117" s="190"/>
      <c r="D117" s="202"/>
      <c r="E117" s="191"/>
      <c r="F117" s="191">
        <f t="shared" si="3"/>
        <v>-1</v>
      </c>
      <c r="G117" s="57"/>
      <c r="H117" s="173"/>
      <c r="I117" s="102">
        <v>2916000</v>
      </c>
      <c r="J117" s="53"/>
    </row>
    <row r="118" spans="1:10" ht="18" x14ac:dyDescent="0.4">
      <c r="A118" s="218" t="s">
        <v>217</v>
      </c>
      <c r="B118" s="245" t="s">
        <v>232</v>
      </c>
      <c r="C118" s="270">
        <v>123358200</v>
      </c>
      <c r="D118" s="202"/>
      <c r="E118" s="191">
        <f t="shared" si="3"/>
        <v>0</v>
      </c>
      <c r="F118" s="191"/>
      <c r="G118" s="59"/>
      <c r="H118" s="150">
        <v>123358200</v>
      </c>
      <c r="I118" s="150"/>
      <c r="J118" s="47"/>
    </row>
    <row r="119" spans="1:10" ht="15.75" x14ac:dyDescent="0.25">
      <c r="A119" s="197" t="s">
        <v>217</v>
      </c>
      <c r="B119" s="232" t="s">
        <v>233</v>
      </c>
      <c r="C119" s="254">
        <v>144000000</v>
      </c>
      <c r="D119" s="202"/>
      <c r="E119" s="191">
        <f t="shared" si="3"/>
        <v>0</v>
      </c>
      <c r="F119" s="191"/>
      <c r="G119" s="59"/>
      <c r="H119" s="75">
        <v>144000000</v>
      </c>
      <c r="I119" s="75"/>
      <c r="J119" s="47"/>
    </row>
    <row r="120" spans="1:10" ht="15.75" x14ac:dyDescent="0.25">
      <c r="A120" s="218" t="s">
        <v>217</v>
      </c>
      <c r="B120" s="245" t="s">
        <v>234</v>
      </c>
      <c r="C120" s="254">
        <v>900000</v>
      </c>
      <c r="D120" s="202"/>
      <c r="E120" s="191">
        <f t="shared" si="3"/>
        <v>0</v>
      </c>
      <c r="F120" s="191">
        <v>0</v>
      </c>
      <c r="G120" s="59"/>
      <c r="H120" s="75">
        <v>900000</v>
      </c>
      <c r="I120" s="102"/>
      <c r="J120" s="47"/>
    </row>
    <row r="121" spans="1:10" ht="15.75" x14ac:dyDescent="0.25">
      <c r="A121" s="218" t="s">
        <v>217</v>
      </c>
      <c r="B121" s="245" t="s">
        <v>235</v>
      </c>
      <c r="C121" s="254">
        <v>14200000</v>
      </c>
      <c r="D121" s="202"/>
      <c r="E121" s="191">
        <f t="shared" si="3"/>
        <v>0</v>
      </c>
      <c r="F121" s="191">
        <v>0</v>
      </c>
      <c r="G121" s="59"/>
      <c r="H121" s="181">
        <v>14200000</v>
      </c>
      <c r="I121" s="102"/>
      <c r="J121" s="47"/>
    </row>
    <row r="122" spans="1:10" ht="15.75" x14ac:dyDescent="0.25">
      <c r="A122" s="197" t="s">
        <v>217</v>
      </c>
      <c r="B122" s="232" t="s">
        <v>236</v>
      </c>
      <c r="C122" s="254">
        <v>10000000</v>
      </c>
      <c r="D122" s="202"/>
      <c r="E122" s="191">
        <f t="shared" si="3"/>
        <v>0</v>
      </c>
      <c r="F122" s="191">
        <v>0</v>
      </c>
      <c r="G122" s="59"/>
      <c r="H122" s="102">
        <v>10000000</v>
      </c>
      <c r="I122" s="102">
        <v>4160000</v>
      </c>
      <c r="J122" s="47"/>
    </row>
    <row r="123" spans="1:10" ht="15.75" x14ac:dyDescent="0.25">
      <c r="A123" s="197" t="s">
        <v>237</v>
      </c>
      <c r="B123" s="232" t="s">
        <v>58</v>
      </c>
      <c r="C123" s="254">
        <v>10000000</v>
      </c>
      <c r="D123" s="202">
        <v>4700000</v>
      </c>
      <c r="E123" s="191">
        <f t="shared" si="3"/>
        <v>0</v>
      </c>
      <c r="F123" s="191">
        <v>0</v>
      </c>
      <c r="G123" s="59"/>
      <c r="H123" s="102">
        <v>10000000</v>
      </c>
      <c r="I123" s="102">
        <v>5600000</v>
      </c>
      <c r="J123" s="47"/>
    </row>
    <row r="124" spans="1:10" ht="15.75" x14ac:dyDescent="0.25">
      <c r="A124" s="197" t="s">
        <v>217</v>
      </c>
      <c r="B124" s="232" t="s">
        <v>238</v>
      </c>
      <c r="C124" s="254"/>
      <c r="D124" s="202"/>
      <c r="E124" s="191">
        <v>0</v>
      </c>
      <c r="F124" s="191">
        <v>0</v>
      </c>
      <c r="G124" s="59"/>
      <c r="H124" s="102"/>
      <c r="I124" s="102"/>
      <c r="J124" s="47"/>
    </row>
    <row r="125" spans="1:10" ht="15.75" x14ac:dyDescent="0.25">
      <c r="A125" s="215" t="s">
        <v>239</v>
      </c>
      <c r="B125" s="244"/>
      <c r="C125" s="271">
        <f>C126+C127+C128+C129</f>
        <v>260000000</v>
      </c>
      <c r="D125" s="194">
        <f>SUM(D126:D129)</f>
        <v>0</v>
      </c>
      <c r="E125" s="191">
        <f t="shared" si="3"/>
        <v>0</v>
      </c>
      <c r="F125" s="191">
        <v>0</v>
      </c>
      <c r="G125" s="57"/>
      <c r="H125" s="173">
        <v>260000000</v>
      </c>
      <c r="I125" s="102">
        <v>0</v>
      </c>
      <c r="J125" s="83"/>
    </row>
    <row r="126" spans="1:10" ht="15.75" x14ac:dyDescent="0.25">
      <c r="A126" s="222">
        <v>6956</v>
      </c>
      <c r="B126" s="248" t="s">
        <v>240</v>
      </c>
      <c r="C126" s="223">
        <v>120000000</v>
      </c>
      <c r="D126" s="202"/>
      <c r="E126" s="191">
        <f t="shared" si="3"/>
        <v>0</v>
      </c>
      <c r="F126" s="191">
        <v>0</v>
      </c>
      <c r="G126" s="59"/>
      <c r="H126" s="173">
        <v>120000000</v>
      </c>
      <c r="I126" s="102"/>
      <c r="J126" s="47"/>
    </row>
    <row r="127" spans="1:10" ht="15.75" x14ac:dyDescent="0.25">
      <c r="A127" s="222">
        <v>6956</v>
      </c>
      <c r="B127" s="248" t="s">
        <v>241</v>
      </c>
      <c r="C127" s="223">
        <v>40000000</v>
      </c>
      <c r="D127" s="202"/>
      <c r="E127" s="191">
        <f t="shared" si="3"/>
        <v>0</v>
      </c>
      <c r="F127" s="191">
        <v>0</v>
      </c>
      <c r="G127" s="59"/>
      <c r="H127" s="181">
        <v>40000000</v>
      </c>
      <c r="I127" s="102"/>
      <c r="J127" s="47"/>
    </row>
    <row r="128" spans="1:10" ht="15.75" x14ac:dyDescent="0.25">
      <c r="A128" s="222">
        <v>6999</v>
      </c>
      <c r="B128" s="249" t="s">
        <v>242</v>
      </c>
      <c r="C128" s="223">
        <v>50000000</v>
      </c>
      <c r="D128" s="202"/>
      <c r="E128" s="191">
        <f t="shared" si="3"/>
        <v>0</v>
      </c>
      <c r="F128" s="191">
        <v>0</v>
      </c>
      <c r="G128" s="59"/>
      <c r="H128" s="80">
        <v>50000000</v>
      </c>
      <c r="I128" s="80"/>
      <c r="J128" s="47"/>
    </row>
    <row r="129" spans="1:10" ht="15.75" x14ac:dyDescent="0.25">
      <c r="A129" s="224">
        <v>6999</v>
      </c>
      <c r="B129" s="250" t="s">
        <v>253</v>
      </c>
      <c r="C129" s="225">
        <v>50000000</v>
      </c>
      <c r="D129" s="226"/>
      <c r="E129" s="227">
        <f t="shared" si="3"/>
        <v>0</v>
      </c>
      <c r="F129" s="227">
        <v>0</v>
      </c>
      <c r="G129" s="59"/>
      <c r="H129" s="102">
        <v>50000000</v>
      </c>
      <c r="I129" s="102"/>
      <c r="J129" s="47"/>
    </row>
    <row r="130" spans="1:10" ht="15.75" x14ac:dyDescent="0.25">
      <c r="A130" s="154"/>
      <c r="B130" s="154"/>
      <c r="C130" s="410" t="s">
        <v>357</v>
      </c>
      <c r="D130" s="410"/>
      <c r="E130" s="410"/>
      <c r="F130" s="410"/>
      <c r="G130" s="155"/>
      <c r="H130" s="168">
        <v>26000000</v>
      </c>
      <c r="I130" s="102"/>
      <c r="J130" s="154"/>
    </row>
    <row r="131" spans="1:10" x14ac:dyDescent="0.25">
      <c r="A131" s="47"/>
      <c r="B131" s="47"/>
      <c r="C131" s="411" t="s">
        <v>16</v>
      </c>
      <c r="D131" s="411"/>
      <c r="E131" s="411"/>
      <c r="F131" s="411"/>
      <c r="G131" s="157"/>
      <c r="H131" s="102"/>
      <c r="I131" s="102"/>
      <c r="J131" s="47"/>
    </row>
    <row r="132" spans="1:10" x14ac:dyDescent="0.25">
      <c r="A132" s="47"/>
      <c r="B132" s="47"/>
      <c r="C132" s="54"/>
      <c r="D132" s="336"/>
      <c r="E132" s="56"/>
      <c r="F132" s="56"/>
      <c r="G132" s="57"/>
      <c r="H132" s="102"/>
      <c r="I132" s="102"/>
      <c r="J132" s="47"/>
    </row>
    <row r="133" spans="1:10" x14ac:dyDescent="0.25">
      <c r="A133" s="47"/>
      <c r="B133" s="47"/>
      <c r="C133" s="54"/>
      <c r="D133" s="54"/>
      <c r="E133" s="56"/>
      <c r="F133" s="56"/>
      <c r="G133" s="57"/>
      <c r="H133" s="54"/>
      <c r="I133" s="54"/>
      <c r="J133" s="47"/>
    </row>
    <row r="134" spans="1:10" x14ac:dyDescent="0.25">
      <c r="A134" s="47"/>
      <c r="B134" s="47"/>
      <c r="C134" s="54"/>
      <c r="D134" s="54"/>
      <c r="E134" s="56"/>
      <c r="F134" s="56"/>
      <c r="G134" s="57"/>
      <c r="H134" s="54"/>
      <c r="I134" s="54"/>
      <c r="J134" s="47"/>
    </row>
    <row r="135" spans="1:10" x14ac:dyDescent="0.25">
      <c r="A135" s="47"/>
      <c r="B135" s="47"/>
      <c r="C135" s="54"/>
      <c r="D135" s="54"/>
      <c r="E135" s="56"/>
      <c r="F135" s="56"/>
      <c r="G135" s="57"/>
      <c r="H135" s="54"/>
      <c r="I135" s="54"/>
      <c r="J135" s="47"/>
    </row>
    <row r="136" spans="1:10" x14ac:dyDescent="0.25">
      <c r="A136" s="47"/>
      <c r="B136" s="47"/>
      <c r="C136" s="411" t="s">
        <v>19</v>
      </c>
      <c r="D136" s="411"/>
      <c r="E136" s="411"/>
      <c r="F136" s="411"/>
      <c r="G136" s="157"/>
      <c r="H136" s="46"/>
      <c r="I136" s="46"/>
    </row>
    <row r="137" spans="1:10" x14ac:dyDescent="0.25">
      <c r="A137" s="47"/>
      <c r="B137" s="47"/>
      <c r="C137" s="411"/>
      <c r="D137" s="411"/>
      <c r="E137" s="411"/>
      <c r="F137" s="411"/>
      <c r="G137" s="157"/>
      <c r="H137" s="46"/>
      <c r="I137" s="46"/>
    </row>
  </sheetData>
  <mergeCells count="22">
    <mergeCell ref="C136:F137"/>
    <mergeCell ref="A8:F8"/>
    <mergeCell ref="H8:I8"/>
    <mergeCell ref="A9:A11"/>
    <mergeCell ref="B9:B11"/>
    <mergeCell ref="C9:C11"/>
    <mergeCell ref="D9:D11"/>
    <mergeCell ref="E9:E11"/>
    <mergeCell ref="F9:F11"/>
    <mergeCell ref="H9:H11"/>
    <mergeCell ref="I9:I11"/>
    <mergeCell ref="A16:B16"/>
    <mergeCell ref="A97:B97"/>
    <mergeCell ref="A98:B98"/>
    <mergeCell ref="C130:F130"/>
    <mergeCell ref="C131:F131"/>
    <mergeCell ref="H7:I7"/>
    <mergeCell ref="A1:F1"/>
    <mergeCell ref="A4:F4"/>
    <mergeCell ref="A5:F5"/>
    <mergeCell ref="A6:F6"/>
    <mergeCell ref="A7:F7"/>
  </mergeCells>
  <conditionalFormatting sqref="D92:D93 D95">
    <cfRule type="colorScale" priority="2">
      <colorScale>
        <cfvo type="min"/>
        <cfvo type="percentile" val="50"/>
        <cfvo type="max"/>
        <color rgb="FFF8696B"/>
        <color rgb="FFFCFCFF"/>
        <color rgb="FF63BE7B"/>
      </colorScale>
    </cfRule>
  </conditionalFormatting>
  <conditionalFormatting sqref="I92:I95">
    <cfRule type="colorScale" priority="1">
      <colorScale>
        <cfvo type="min"/>
        <cfvo type="percentile" val="50"/>
        <cfvo type="max"/>
        <color rgb="FFF8696B"/>
        <color rgb="FFFCFCFF"/>
        <color rgb="FF63BE7B"/>
      </colorScale>
    </cfRule>
  </conditionalFormatting>
  <pageMargins left="0.2" right="0" top="0.75" bottom="0"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tabSelected="1" topLeftCell="A118" zoomScale="120" zoomScaleNormal="120" workbookViewId="0">
      <selection activeCell="C132" sqref="C132:F132"/>
    </sheetView>
  </sheetViews>
  <sheetFormatPr defaultRowHeight="15" x14ac:dyDescent="0.25"/>
  <cols>
    <col min="1" max="1" width="6.7109375" style="48" customWidth="1"/>
    <col min="2" max="2" width="32.42578125" style="48" customWidth="1"/>
    <col min="3" max="3" width="15.7109375" style="48" customWidth="1"/>
    <col min="4" max="4" width="14.28515625" style="48" customWidth="1"/>
    <col min="5" max="5" width="12" style="48" customWidth="1"/>
    <col min="6" max="6" width="11.7109375" style="48" customWidth="1"/>
    <col min="7" max="7" width="9.140625" style="48"/>
    <col min="8" max="8" width="17.28515625" style="48" hidden="1" customWidth="1"/>
    <col min="9" max="9" width="15.7109375" style="48" hidden="1" customWidth="1"/>
    <col min="10" max="10" width="16.28515625" style="48" hidden="1" customWidth="1"/>
    <col min="11" max="11" width="15.28515625" style="48" hidden="1" customWidth="1"/>
    <col min="12" max="12" width="13.5703125" style="48" hidden="1" customWidth="1"/>
    <col min="13" max="13" width="0" style="48" hidden="1" customWidth="1"/>
    <col min="14" max="14" width="18.5703125" style="48" customWidth="1"/>
    <col min="15" max="15" width="27.85546875" style="48" bestFit="1" customWidth="1"/>
    <col min="16" max="16384" width="9.140625" style="48"/>
  </cols>
  <sheetData>
    <row r="1" spans="1:15" x14ac:dyDescent="0.25">
      <c r="A1" s="423" t="s">
        <v>129</v>
      </c>
      <c r="B1" s="423"/>
      <c r="C1" s="423"/>
      <c r="D1" s="423"/>
      <c r="E1" s="423"/>
      <c r="F1" s="423"/>
      <c r="G1" s="45"/>
      <c r="H1" s="46"/>
      <c r="I1" s="46"/>
      <c r="J1" s="47"/>
    </row>
    <row r="2" spans="1:15" x14ac:dyDescent="0.25">
      <c r="A2" s="53" t="s">
        <v>130</v>
      </c>
      <c r="B2" s="53"/>
      <c r="C2" s="54"/>
      <c r="D2" s="54"/>
      <c r="E2" s="55"/>
      <c r="F2" s="56"/>
      <c r="G2" s="57"/>
      <c r="H2" s="54"/>
      <c r="I2" s="54"/>
      <c r="J2" s="53"/>
    </row>
    <row r="3" spans="1:15" x14ac:dyDescent="0.25">
      <c r="A3" s="53" t="s">
        <v>131</v>
      </c>
      <c r="B3" s="53"/>
      <c r="C3" s="54"/>
      <c r="D3" s="54"/>
      <c r="E3" s="55"/>
      <c r="F3" s="56"/>
      <c r="G3" s="57"/>
      <c r="H3" s="54"/>
      <c r="I3" s="54"/>
      <c r="J3" s="53"/>
    </row>
    <row r="4" spans="1:15" x14ac:dyDescent="0.25">
      <c r="A4" s="424" t="s">
        <v>132</v>
      </c>
      <c r="B4" s="424"/>
      <c r="C4" s="424"/>
      <c r="D4" s="424"/>
      <c r="E4" s="424"/>
      <c r="F4" s="424"/>
      <c r="G4" s="60"/>
      <c r="H4" s="46"/>
      <c r="I4" s="46"/>
      <c r="J4" s="47"/>
    </row>
    <row r="5" spans="1:15" x14ac:dyDescent="0.25">
      <c r="A5" s="424" t="s">
        <v>360</v>
      </c>
      <c r="B5" s="424"/>
      <c r="C5" s="424"/>
      <c r="D5" s="424"/>
      <c r="E5" s="424"/>
      <c r="F5" s="424"/>
      <c r="G5" s="60"/>
      <c r="H5" s="46"/>
      <c r="I5" s="46"/>
      <c r="J5" s="47"/>
    </row>
    <row r="6" spans="1:15" x14ac:dyDescent="0.25">
      <c r="A6" s="412" t="s">
        <v>22</v>
      </c>
      <c r="B6" s="425"/>
      <c r="C6" s="425"/>
      <c r="D6" s="425"/>
      <c r="E6" s="425"/>
      <c r="F6" s="425"/>
      <c r="G6" s="63"/>
      <c r="H6" s="335"/>
      <c r="I6" s="335"/>
      <c r="J6" s="47"/>
    </row>
    <row r="7" spans="1:15" x14ac:dyDescent="0.25">
      <c r="A7" s="412" t="s">
        <v>23</v>
      </c>
      <c r="B7" s="425"/>
      <c r="C7" s="425"/>
      <c r="D7" s="425"/>
      <c r="E7" s="425"/>
      <c r="F7" s="425"/>
      <c r="G7" s="64"/>
      <c r="H7" s="411" t="s">
        <v>133</v>
      </c>
      <c r="I7" s="411"/>
      <c r="J7" s="66"/>
    </row>
    <row r="8" spans="1:15" x14ac:dyDescent="0.25">
      <c r="A8" s="412" t="s">
        <v>262</v>
      </c>
      <c r="B8" s="412"/>
      <c r="C8" s="412"/>
      <c r="D8" s="412"/>
      <c r="E8" s="412"/>
      <c r="F8" s="412"/>
      <c r="G8" s="64"/>
      <c r="H8" s="413" t="s">
        <v>54</v>
      </c>
      <c r="I8" s="413"/>
      <c r="J8" s="66"/>
    </row>
    <row r="9" spans="1:15" x14ac:dyDescent="0.25">
      <c r="A9" s="414" t="s">
        <v>134</v>
      </c>
      <c r="B9" s="414" t="s">
        <v>20</v>
      </c>
      <c r="C9" s="416" t="s">
        <v>25</v>
      </c>
      <c r="D9" s="416" t="s">
        <v>362</v>
      </c>
      <c r="E9" s="432" t="s">
        <v>135</v>
      </c>
      <c r="F9" s="421" t="s">
        <v>261</v>
      </c>
      <c r="G9" s="67"/>
      <c r="H9" s="416" t="s">
        <v>25</v>
      </c>
      <c r="I9" s="416" t="s">
        <v>255</v>
      </c>
      <c r="J9" s="47"/>
      <c r="N9" s="416" t="s">
        <v>25</v>
      </c>
      <c r="O9" s="416" t="s">
        <v>361</v>
      </c>
    </row>
    <row r="10" spans="1:15" x14ac:dyDescent="0.25">
      <c r="A10" s="430"/>
      <c r="B10" s="430"/>
      <c r="C10" s="431"/>
      <c r="D10" s="431"/>
      <c r="E10" s="433"/>
      <c r="F10" s="421"/>
      <c r="G10" s="67"/>
      <c r="H10" s="417"/>
      <c r="I10" s="417"/>
      <c r="J10" s="68"/>
      <c r="N10" s="431"/>
      <c r="O10" s="431"/>
    </row>
    <row r="11" spans="1:15" ht="27.75" customHeight="1" x14ac:dyDescent="0.25">
      <c r="A11" s="415"/>
      <c r="B11" s="415"/>
      <c r="C11" s="418"/>
      <c r="D11" s="418"/>
      <c r="E11" s="434"/>
      <c r="F11" s="421"/>
      <c r="G11" s="69"/>
      <c r="H11" s="418"/>
      <c r="I11" s="418"/>
      <c r="J11" s="68"/>
      <c r="N11" s="418"/>
      <c r="O11" s="418"/>
    </row>
    <row r="12" spans="1:15" ht="29.25" x14ac:dyDescent="0.25">
      <c r="A12" s="184" t="s">
        <v>26</v>
      </c>
      <c r="B12" s="228" t="s">
        <v>55</v>
      </c>
      <c r="C12" s="185"/>
      <c r="D12" s="185"/>
      <c r="E12" s="186"/>
      <c r="F12" s="186"/>
      <c r="G12" s="57"/>
      <c r="H12" s="72"/>
      <c r="I12" s="72"/>
      <c r="J12" s="74"/>
      <c r="N12" s="72"/>
      <c r="O12" s="72"/>
    </row>
    <row r="13" spans="1:15" x14ac:dyDescent="0.25">
      <c r="A13" s="187" t="s">
        <v>61</v>
      </c>
      <c r="B13" s="229" t="s">
        <v>75</v>
      </c>
      <c r="C13" s="188"/>
      <c r="D13" s="188"/>
      <c r="E13" s="189"/>
      <c r="F13" s="189"/>
      <c r="G13" s="57"/>
      <c r="H13" s="72"/>
      <c r="I13" s="72"/>
      <c r="J13" s="53"/>
      <c r="N13" s="72"/>
      <c r="O13" s="72"/>
    </row>
    <row r="14" spans="1:15" ht="29.25" x14ac:dyDescent="0.25">
      <c r="A14" s="187">
        <v>1</v>
      </c>
      <c r="B14" s="229" t="s">
        <v>137</v>
      </c>
      <c r="C14" s="190">
        <f>C15+C98</f>
        <v>10899407999.720001</v>
      </c>
      <c r="D14" s="318">
        <f>D15+D98</f>
        <v>13750391214</v>
      </c>
      <c r="E14" s="191">
        <f>(C14-H14)/H14</f>
        <v>0.18890177352760459</v>
      </c>
      <c r="F14" s="191">
        <f>(D14-I14)/I14</f>
        <v>5.0514501118303885</v>
      </c>
      <c r="G14" s="57"/>
      <c r="H14" s="72">
        <v>9167627000.3199997</v>
      </c>
      <c r="I14" s="72">
        <v>2272247306</v>
      </c>
      <c r="J14" s="53"/>
      <c r="K14" s="77"/>
      <c r="N14" s="72">
        <v>10899407999.720001</v>
      </c>
      <c r="O14" s="72">
        <v>4854506090</v>
      </c>
    </row>
    <row r="15" spans="1:15" ht="29.25" x14ac:dyDescent="0.25">
      <c r="A15" s="294">
        <v>1.1000000000000001</v>
      </c>
      <c r="B15" s="295" t="s">
        <v>138</v>
      </c>
      <c r="C15" s="296">
        <f>C16+C39+C88</f>
        <v>10083564999.720001</v>
      </c>
      <c r="D15" s="319">
        <f>D16+D39+D88</f>
        <v>13710067494</v>
      </c>
      <c r="E15" s="275">
        <f t="shared" ref="E15:F77" si="0">(C15-H15)/H15</f>
        <v>0.20047771160979513</v>
      </c>
      <c r="F15" s="275">
        <f t="shared" si="0"/>
        <v>5.3339054118413483</v>
      </c>
      <c r="G15" s="82"/>
      <c r="H15" s="81">
        <v>8399627000.3199997</v>
      </c>
      <c r="I15" s="81">
        <v>2164551979</v>
      </c>
      <c r="J15" s="83"/>
      <c r="N15" s="81">
        <v>10083564999.720001</v>
      </c>
      <c r="O15" s="81">
        <v>4651332790</v>
      </c>
    </row>
    <row r="16" spans="1:15" x14ac:dyDescent="0.25">
      <c r="A16" s="438" t="s">
        <v>139</v>
      </c>
      <c r="B16" s="438"/>
      <c r="C16" s="297">
        <f>C17+C20+C22+C29+C32+C37</f>
        <v>8450277611.7200003</v>
      </c>
      <c r="D16" s="320">
        <f>D17+D20+D22+D29+D32+D37</f>
        <v>13186515793</v>
      </c>
      <c r="E16" s="282">
        <f t="shared" si="0"/>
        <v>0.28203077039264612</v>
      </c>
      <c r="F16" s="282">
        <f t="shared" si="0"/>
        <v>5.604884157047211</v>
      </c>
      <c r="G16" s="88"/>
      <c r="H16" s="87">
        <v>6591321992.3199997</v>
      </c>
      <c r="I16" s="87">
        <v>1996479496</v>
      </c>
      <c r="J16" s="169"/>
      <c r="N16" s="87">
        <v>8450277611.7200003</v>
      </c>
      <c r="O16" s="87">
        <v>4208460423</v>
      </c>
    </row>
    <row r="17" spans="1:15" x14ac:dyDescent="0.25">
      <c r="A17" s="279" t="s">
        <v>140</v>
      </c>
      <c r="B17" s="280" t="s">
        <v>10</v>
      </c>
      <c r="C17" s="281">
        <f>SUM(C18:C19)</f>
        <v>4600166400</v>
      </c>
      <c r="D17" s="320">
        <f t="shared" ref="D17:D21" si="1">D18+D21+D23+D30+D33+D38</f>
        <v>8680739935</v>
      </c>
      <c r="E17" s="282">
        <f t="shared" si="0"/>
        <v>0.36547633688925379</v>
      </c>
      <c r="F17" s="282">
        <f t="shared" si="0"/>
        <v>7.1980540711946839</v>
      </c>
      <c r="G17" s="57"/>
      <c r="H17" s="72">
        <v>3368909644</v>
      </c>
      <c r="I17" s="72">
        <v>1058878102</v>
      </c>
      <c r="J17" s="53"/>
      <c r="N17" s="72">
        <v>4600166400</v>
      </c>
      <c r="O17" s="72">
        <v>2315682608</v>
      </c>
    </row>
    <row r="18" spans="1:15" ht="16.5" x14ac:dyDescent="0.25">
      <c r="A18" s="283" t="s">
        <v>141</v>
      </c>
      <c r="B18" s="284" t="s">
        <v>32</v>
      </c>
      <c r="C18" s="337">
        <f>3735705600+J18</f>
        <v>4600166400</v>
      </c>
      <c r="D18" s="320">
        <f t="shared" si="1"/>
        <v>5934238016</v>
      </c>
      <c r="E18" s="278">
        <f t="shared" si="0"/>
        <v>2.0056859431435061</v>
      </c>
      <c r="F18" s="278">
        <f t="shared" si="0"/>
        <v>2.9924751522491264</v>
      </c>
      <c r="G18" s="59"/>
      <c r="H18" s="343">
        <v>1530488044</v>
      </c>
      <c r="I18" s="344">
        <v>1486355654</v>
      </c>
      <c r="J18" s="345">
        <v>864460799.99999976</v>
      </c>
      <c r="K18" s="346">
        <v>210516208</v>
      </c>
      <c r="L18" s="346">
        <v>210516208</v>
      </c>
      <c r="N18" s="343">
        <v>4600166400</v>
      </c>
      <c r="O18" s="347">
        <v>2315682608</v>
      </c>
    </row>
    <row r="19" spans="1:15" ht="16.5" x14ac:dyDescent="0.25">
      <c r="A19" s="273" t="s">
        <v>142</v>
      </c>
      <c r="B19" s="274" t="s">
        <v>143</v>
      </c>
      <c r="C19" s="338"/>
      <c r="D19" s="320">
        <f t="shared" si="1"/>
        <v>4256573378</v>
      </c>
      <c r="E19" s="275">
        <f t="shared" si="0"/>
        <v>-1</v>
      </c>
      <c r="F19" s="275">
        <f t="shared" si="0"/>
        <v>-10.95741965416701</v>
      </c>
      <c r="G19" s="59"/>
      <c r="H19" s="343">
        <v>1838421600</v>
      </c>
      <c r="I19" s="344">
        <v>-427477552</v>
      </c>
      <c r="J19" s="97"/>
      <c r="N19" s="343"/>
      <c r="O19" s="347"/>
    </row>
    <row r="20" spans="1:15" ht="29.25" x14ac:dyDescent="0.25">
      <c r="A20" s="292">
        <v>6050</v>
      </c>
      <c r="B20" s="293" t="s">
        <v>144</v>
      </c>
      <c r="C20" s="281">
        <f>C21</f>
        <v>342216000</v>
      </c>
      <c r="D20" s="320">
        <f t="shared" si="1"/>
        <v>2784684317</v>
      </c>
      <c r="E20" s="282"/>
      <c r="F20" s="282">
        <f t="shared" si="0"/>
        <v>22.527550116236739</v>
      </c>
      <c r="G20" s="57"/>
      <c r="H20" s="72">
        <v>0</v>
      </c>
      <c r="I20" s="72">
        <v>118358448</v>
      </c>
      <c r="J20" s="53"/>
      <c r="N20" s="72">
        <v>342216000</v>
      </c>
      <c r="O20" s="72">
        <v>110262000</v>
      </c>
    </row>
    <row r="21" spans="1:15" ht="30" x14ac:dyDescent="0.25">
      <c r="A21" s="289">
        <v>6051</v>
      </c>
      <c r="B21" s="290" t="s">
        <v>145</v>
      </c>
      <c r="C21" s="339">
        <v>342216000</v>
      </c>
      <c r="D21" s="320">
        <f t="shared" si="1"/>
        <v>2236364067</v>
      </c>
      <c r="E21" s="291"/>
      <c r="F21" s="291">
        <f t="shared" si="0"/>
        <v>17.894841093218798</v>
      </c>
      <c r="G21" s="59"/>
      <c r="H21" s="96"/>
      <c r="I21" s="344">
        <v>118358448</v>
      </c>
      <c r="J21" s="47"/>
      <c r="N21" s="96">
        <v>342216000</v>
      </c>
      <c r="O21" s="344">
        <v>110262000</v>
      </c>
    </row>
    <row r="22" spans="1:15" x14ac:dyDescent="0.25">
      <c r="A22" s="279" t="s">
        <v>146</v>
      </c>
      <c r="B22" s="280" t="s">
        <v>0</v>
      </c>
      <c r="C22" s="281">
        <f>SUM(C23:C28)</f>
        <v>2118862248</v>
      </c>
      <c r="D22" s="321">
        <f>SUM(D23:D28)</f>
        <v>1081402561</v>
      </c>
      <c r="E22" s="282">
        <f t="shared" si="0"/>
        <v>8.9318839060997648E-2</v>
      </c>
      <c r="F22" s="282">
        <f t="shared" si="0"/>
        <v>1.0818951203441398</v>
      </c>
      <c r="G22" s="57"/>
      <c r="H22" s="72">
        <v>1945125864</v>
      </c>
      <c r="I22" s="72">
        <v>519431815</v>
      </c>
      <c r="J22" s="53"/>
      <c r="N22" s="72">
        <v>2118862248</v>
      </c>
      <c r="O22" s="72">
        <v>1103924141</v>
      </c>
    </row>
    <row r="23" spans="1:15" ht="16.5" x14ac:dyDescent="0.25">
      <c r="A23" s="283" t="s">
        <v>147</v>
      </c>
      <c r="B23" s="284" t="s">
        <v>1</v>
      </c>
      <c r="C23" s="348">
        <f>61710000+J23</f>
        <v>75990000</v>
      </c>
      <c r="D23" s="342">
        <f>'quý 1-đ'!D26+'quý 2-đ'!D23</f>
        <v>36654000</v>
      </c>
      <c r="E23" s="278">
        <f t="shared" si="0"/>
        <v>0</v>
      </c>
      <c r="F23" s="278">
        <f t="shared" si="0"/>
        <v>0.92941176470588238</v>
      </c>
      <c r="G23" s="59"/>
      <c r="H23" s="349">
        <v>75990000</v>
      </c>
      <c r="I23" s="344">
        <v>18997500</v>
      </c>
      <c r="J23" s="350">
        <v>14280000</v>
      </c>
      <c r="K23" s="351">
        <v>3444000</v>
      </c>
      <c r="L23" s="351">
        <v>3444000</v>
      </c>
      <c r="N23" s="349">
        <v>75990000</v>
      </c>
      <c r="O23" s="347">
        <v>37995006</v>
      </c>
    </row>
    <row r="24" spans="1:15" ht="16.5" x14ac:dyDescent="0.25">
      <c r="A24" s="197" t="s">
        <v>148</v>
      </c>
      <c r="B24" s="232" t="s">
        <v>149</v>
      </c>
      <c r="C24" s="352">
        <f>2904000+J24</f>
        <v>3576000</v>
      </c>
      <c r="D24" s="342">
        <f>'quý 1-đ'!D27+'quý 2-đ'!D24</f>
        <v>1788000</v>
      </c>
      <c r="E24" s="191"/>
      <c r="F24" s="191"/>
      <c r="G24" s="59"/>
      <c r="H24" s="349"/>
      <c r="I24" s="347"/>
      <c r="J24" s="350">
        <v>672000</v>
      </c>
      <c r="K24" s="353">
        <v>168000</v>
      </c>
      <c r="L24" s="353">
        <v>168000</v>
      </c>
      <c r="N24" s="349">
        <v>3576000</v>
      </c>
      <c r="O24" s="347">
        <v>1788000</v>
      </c>
    </row>
    <row r="25" spans="1:15" ht="16.5" x14ac:dyDescent="0.25">
      <c r="A25" s="197" t="s">
        <v>150</v>
      </c>
      <c r="B25" s="232" t="s">
        <v>33</v>
      </c>
      <c r="C25" s="352">
        <f>1066475124+J25</f>
        <v>1313262756</v>
      </c>
      <c r="D25" s="342">
        <f>'quý 1-đ'!D28+'quý 2-đ'!D25</f>
        <v>654780798</v>
      </c>
      <c r="E25" s="191">
        <f t="shared" si="0"/>
        <v>366.24349999999998</v>
      </c>
      <c r="F25" s="191">
        <f t="shared" si="0"/>
        <v>731.41700000000003</v>
      </c>
      <c r="G25" s="59"/>
      <c r="H25" s="349">
        <v>3576000</v>
      </c>
      <c r="I25" s="344">
        <v>894000</v>
      </c>
      <c r="J25" s="350">
        <v>246787632</v>
      </c>
      <c r="K25" s="353">
        <v>63148680</v>
      </c>
      <c r="L25" s="353">
        <v>63148680</v>
      </c>
      <c r="N25" s="349">
        <v>1313262756</v>
      </c>
      <c r="O25" s="347">
        <v>683027175</v>
      </c>
    </row>
    <row r="26" spans="1:15" ht="16.5" x14ac:dyDescent="0.25">
      <c r="A26" s="200">
        <v>6113</v>
      </c>
      <c r="B26" s="232" t="s">
        <v>14</v>
      </c>
      <c r="C26" s="354">
        <f>4356000+J26</f>
        <v>5364000</v>
      </c>
      <c r="D26" s="342">
        <f>'quý 1-đ'!D29+'quý 2-đ'!D26</f>
        <v>2682000</v>
      </c>
      <c r="E26" s="191">
        <f t="shared" si="0"/>
        <v>-0.99557965462368125</v>
      </c>
      <c r="F26" s="191">
        <f t="shared" si="0"/>
        <v>-0.99168199720792372</v>
      </c>
      <c r="G26" s="59"/>
      <c r="H26" s="349">
        <v>1213479840</v>
      </c>
      <c r="I26" s="344">
        <v>322433169</v>
      </c>
      <c r="J26" s="345">
        <v>1008000</v>
      </c>
      <c r="K26" s="353">
        <v>252000</v>
      </c>
      <c r="L26" s="353">
        <v>252000</v>
      </c>
      <c r="N26" s="349">
        <v>5364000</v>
      </c>
      <c r="O26" s="347">
        <v>2682000</v>
      </c>
    </row>
    <row r="27" spans="1:15" ht="16.5" x14ac:dyDescent="0.25">
      <c r="A27" s="201">
        <v>6115</v>
      </c>
      <c r="B27" s="235" t="s">
        <v>151</v>
      </c>
      <c r="C27" s="354">
        <f>581671200+J27</f>
        <v>716262384</v>
      </c>
      <c r="D27" s="342">
        <f>'quý 1-đ'!D30+'quý 2-đ'!D27</f>
        <v>385497763</v>
      </c>
      <c r="E27" s="191">
        <f t="shared" si="0"/>
        <v>132.53139149888142</v>
      </c>
      <c r="F27" s="191">
        <f t="shared" si="0"/>
        <v>286.47036763609248</v>
      </c>
      <c r="G27" s="59"/>
      <c r="H27" s="343">
        <v>5364000</v>
      </c>
      <c r="I27" s="344">
        <v>1341000</v>
      </c>
      <c r="J27" s="345">
        <v>134591184</v>
      </c>
      <c r="K27" s="355">
        <v>34382040</v>
      </c>
      <c r="L27" s="355">
        <v>34382040</v>
      </c>
      <c r="N27" s="343">
        <v>716262384</v>
      </c>
      <c r="O27" s="347">
        <v>378431960</v>
      </c>
    </row>
    <row r="28" spans="1:15" ht="16.5" x14ac:dyDescent="0.25">
      <c r="A28" s="287">
        <v>6115</v>
      </c>
      <c r="B28" s="288" t="s">
        <v>152</v>
      </c>
      <c r="C28" s="356">
        <f>3570468+J28</f>
        <v>4407108</v>
      </c>
      <c r="D28" s="342">
        <f>'quý 1-đ'!D31+'quý 2-đ'!D28</f>
        <v>0</v>
      </c>
      <c r="E28" s="275">
        <f t="shared" si="0"/>
        <v>-0.9931381664568838</v>
      </c>
      <c r="F28" s="275">
        <f t="shared" si="0"/>
        <v>-1</v>
      </c>
      <c r="G28" s="59"/>
      <c r="H28" s="343">
        <v>642263904</v>
      </c>
      <c r="I28" s="344">
        <v>175766146</v>
      </c>
      <c r="J28" s="357">
        <v>836640</v>
      </c>
      <c r="N28" s="343">
        <v>4407108</v>
      </c>
      <c r="O28" s="347"/>
    </row>
    <row r="29" spans="1:15" x14ac:dyDescent="0.25">
      <c r="A29" s="279" t="s">
        <v>153</v>
      </c>
      <c r="B29" s="280" t="s">
        <v>11</v>
      </c>
      <c r="C29" s="340">
        <f>SUM(C30:C31)</f>
        <v>12000000</v>
      </c>
      <c r="D29" s="322">
        <f>SUM(D30:D31)</f>
        <v>6534000</v>
      </c>
      <c r="E29" s="282">
        <f t="shared" si="0"/>
        <v>1.695345138945042</v>
      </c>
      <c r="F29" s="282">
        <v>0</v>
      </c>
      <c r="G29" s="57"/>
      <c r="H29" s="343">
        <v>4452120</v>
      </c>
      <c r="I29" s="96"/>
      <c r="J29" s="53"/>
      <c r="N29" s="343">
        <v>12000000</v>
      </c>
      <c r="O29" s="347">
        <v>3700000</v>
      </c>
    </row>
    <row r="30" spans="1:15" x14ac:dyDescent="0.25">
      <c r="A30" s="283" t="s">
        <v>154</v>
      </c>
      <c r="B30" s="284" t="s">
        <v>155</v>
      </c>
      <c r="C30" s="358"/>
      <c r="D30" s="324">
        <v>0</v>
      </c>
      <c r="E30" s="278">
        <f t="shared" si="0"/>
        <v>-1</v>
      </c>
      <c r="F30" s="278">
        <v>0</v>
      </c>
      <c r="G30" s="59"/>
      <c r="H30" s="72">
        <v>19000000</v>
      </c>
      <c r="I30" s="72">
        <v>1000000</v>
      </c>
      <c r="J30" s="47"/>
      <c r="N30" s="72"/>
      <c r="O30" s="72">
        <v>0</v>
      </c>
    </row>
    <row r="31" spans="1:15" x14ac:dyDescent="0.25">
      <c r="A31" s="273" t="s">
        <v>156</v>
      </c>
      <c r="B31" s="274" t="s">
        <v>157</v>
      </c>
      <c r="C31" s="356">
        <v>12000000</v>
      </c>
      <c r="D31" s="342">
        <f>'quý 1-đ'!D34+'quý 2-đ'!D31</f>
        <v>6534000</v>
      </c>
      <c r="E31" s="275">
        <f t="shared" si="0"/>
        <v>0.33333333333333331</v>
      </c>
      <c r="F31" s="275">
        <v>0</v>
      </c>
      <c r="G31" s="59"/>
      <c r="H31" s="359">
        <v>9000000</v>
      </c>
      <c r="I31" s="96">
        <v>0</v>
      </c>
      <c r="J31" s="47"/>
      <c r="N31" s="359">
        <v>12000000</v>
      </c>
      <c r="O31" s="96">
        <v>3700000</v>
      </c>
    </row>
    <row r="32" spans="1:15" ht="16.5" x14ac:dyDescent="0.25">
      <c r="A32" s="279" t="s">
        <v>158</v>
      </c>
      <c r="B32" s="280" t="s">
        <v>2</v>
      </c>
      <c r="C32" s="340">
        <f>SUM(C33:C36)</f>
        <v>1347032963.72</v>
      </c>
      <c r="D32" s="322">
        <f>SUM(D33:D36)</f>
        <v>625654980</v>
      </c>
      <c r="E32" s="282">
        <f t="shared" si="0"/>
        <v>133.70329637200001</v>
      </c>
      <c r="F32" s="282">
        <f t="shared" si="0"/>
        <v>624.65498000000002</v>
      </c>
      <c r="G32" s="57"/>
      <c r="H32" s="343">
        <v>10000000</v>
      </c>
      <c r="I32" s="344">
        <v>1000000</v>
      </c>
      <c r="J32" s="53"/>
      <c r="N32" s="343">
        <v>1347032963.72</v>
      </c>
      <c r="O32" s="344">
        <v>667391674</v>
      </c>
    </row>
    <row r="33" spans="1:15" ht="16.5" x14ac:dyDescent="0.25">
      <c r="A33" s="283" t="s">
        <v>159</v>
      </c>
      <c r="B33" s="284" t="s">
        <v>3</v>
      </c>
      <c r="C33" s="360">
        <f>826298640.9+J33</f>
        <v>1003815461.0999999</v>
      </c>
      <c r="D33" s="342">
        <f>'quý 1-đ'!D36+'quý 2-đ'!D33</f>
        <v>465983852</v>
      </c>
      <c r="E33" s="278">
        <f t="shared" si="0"/>
        <v>-0.19065838917824532</v>
      </c>
      <c r="F33" s="278">
        <f t="shared" si="0"/>
        <v>0.58330352785739525</v>
      </c>
      <c r="G33" s="59"/>
      <c r="H33" s="72">
        <v>1240286484.3200002</v>
      </c>
      <c r="I33" s="72">
        <v>294311131</v>
      </c>
      <c r="J33" s="361">
        <v>177516820.19999999</v>
      </c>
      <c r="K33" s="351">
        <v>43459893</v>
      </c>
      <c r="L33" s="351">
        <v>43459893</v>
      </c>
      <c r="N33" s="72">
        <v>1003815461.0999999</v>
      </c>
      <c r="O33" s="72">
        <v>497414974</v>
      </c>
    </row>
    <row r="34" spans="1:15" ht="16.5" x14ac:dyDescent="0.25">
      <c r="A34" s="197" t="s">
        <v>160</v>
      </c>
      <c r="B34" s="232" t="s">
        <v>4</v>
      </c>
      <c r="C34" s="362">
        <f>141746198.07+J34</f>
        <v>172171256.78999999</v>
      </c>
      <c r="D34" s="342">
        <f>'quý 1-đ'!D37+'quý 2-đ'!D34</f>
        <v>79882945</v>
      </c>
      <c r="E34" s="191">
        <f t="shared" si="0"/>
        <v>-0.81359032374804008</v>
      </c>
      <c r="F34" s="191">
        <f t="shared" si="0"/>
        <v>-0.63589241270881158</v>
      </c>
      <c r="G34" s="59"/>
      <c r="H34" s="363">
        <v>923617594.60000002</v>
      </c>
      <c r="I34" s="344">
        <v>219393794</v>
      </c>
      <c r="J34" s="361">
        <v>30425058.719999999</v>
      </c>
      <c r="K34" s="353">
        <v>7450268</v>
      </c>
      <c r="L34" s="353">
        <v>7450268</v>
      </c>
      <c r="N34" s="363">
        <v>172171256.78999999</v>
      </c>
      <c r="O34" s="344">
        <v>85271138</v>
      </c>
    </row>
    <row r="35" spans="1:15" ht="16.5" x14ac:dyDescent="0.25">
      <c r="A35" s="197" t="s">
        <v>161</v>
      </c>
      <c r="B35" s="232" t="s">
        <v>5</v>
      </c>
      <c r="C35" s="362">
        <f>94497465.4+J35</f>
        <v>114780836.88000001</v>
      </c>
      <c r="D35" s="342">
        <f>'quý 1-đ'!D38+'quý 2-đ'!D35</f>
        <v>53160534</v>
      </c>
      <c r="E35" s="191">
        <f t="shared" si="0"/>
        <v>-0.27507348546961469</v>
      </c>
      <c r="F35" s="191">
        <f t="shared" si="0"/>
        <v>0.41345434961878197</v>
      </c>
      <c r="G35" s="59"/>
      <c r="H35" s="363">
        <v>158334444.35999998</v>
      </c>
      <c r="I35" s="344">
        <v>37610365</v>
      </c>
      <c r="J35" s="361">
        <v>20283371.48</v>
      </c>
      <c r="K35" s="353">
        <v>4966845</v>
      </c>
      <c r="L35" s="353">
        <v>4966845</v>
      </c>
      <c r="N35" s="363">
        <v>114780836.88000001</v>
      </c>
      <c r="O35" s="344">
        <v>56847425</v>
      </c>
    </row>
    <row r="36" spans="1:15" ht="16.5" x14ac:dyDescent="0.25">
      <c r="A36" s="273" t="s">
        <v>162</v>
      </c>
      <c r="B36" s="274" t="s">
        <v>6</v>
      </c>
      <c r="C36" s="364">
        <f>46335133.71+J36</f>
        <v>56265408.950000003</v>
      </c>
      <c r="D36" s="342">
        <f>'quý 1-đ'!D39+'quý 2-đ'!D36</f>
        <v>26627649</v>
      </c>
      <c r="E36" s="275">
        <f t="shared" si="0"/>
        <v>-0.4669630290074393</v>
      </c>
      <c r="F36" s="275">
        <f t="shared" si="0"/>
        <v>6.1980466528569096E-2</v>
      </c>
      <c r="G36" s="59"/>
      <c r="H36" s="363">
        <v>105556297.24000001</v>
      </c>
      <c r="I36" s="344">
        <v>25073577</v>
      </c>
      <c r="J36" s="361">
        <v>9930275.2400000002</v>
      </c>
      <c r="K36" s="355">
        <v>2430424</v>
      </c>
      <c r="L36" s="355">
        <v>2430424</v>
      </c>
      <c r="N36" s="363">
        <v>56265408.950000003</v>
      </c>
      <c r="O36" s="344">
        <v>27858137</v>
      </c>
    </row>
    <row r="37" spans="1:15" ht="16.5" x14ac:dyDescent="0.25">
      <c r="A37" s="285" t="s">
        <v>163</v>
      </c>
      <c r="B37" s="286" t="s">
        <v>164</v>
      </c>
      <c r="C37" s="340">
        <f>C38</f>
        <v>30000000</v>
      </c>
      <c r="D37" s="322">
        <f>D38</f>
        <v>7500000</v>
      </c>
      <c r="E37" s="282">
        <f t="shared" si="0"/>
        <v>-0.43158293595694286</v>
      </c>
      <c r="F37" s="282">
        <f t="shared" si="0"/>
        <v>-0.38692407136367296</v>
      </c>
      <c r="G37" s="57"/>
      <c r="H37" s="363">
        <v>52778148.120000005</v>
      </c>
      <c r="I37" s="344">
        <v>12233395</v>
      </c>
      <c r="J37" s="53"/>
      <c r="N37" s="363">
        <v>30000000</v>
      </c>
      <c r="O37" s="344">
        <v>7500000</v>
      </c>
    </row>
    <row r="38" spans="1:15" ht="16.5" x14ac:dyDescent="0.25">
      <c r="A38" s="283" t="s">
        <v>165</v>
      </c>
      <c r="B38" s="284" t="s">
        <v>166</v>
      </c>
      <c r="C38" s="365">
        <v>30000000</v>
      </c>
      <c r="D38" s="366">
        <f>'quý 1-đ'!D41+'quý 2-đ'!D38</f>
        <v>7500000</v>
      </c>
      <c r="E38" s="278">
        <f t="shared" si="0"/>
        <v>0.66666666666666663</v>
      </c>
      <c r="F38" s="278">
        <f t="shared" si="0"/>
        <v>0.66666666666666663</v>
      </c>
      <c r="G38" s="59"/>
      <c r="H38" s="72">
        <v>18000000</v>
      </c>
      <c r="I38" s="72">
        <v>4500000</v>
      </c>
      <c r="J38" s="47"/>
      <c r="N38" s="72">
        <v>30000000</v>
      </c>
      <c r="O38" s="72">
        <v>7500000</v>
      </c>
    </row>
    <row r="39" spans="1:15" x14ac:dyDescent="0.25">
      <c r="A39" s="442" t="s">
        <v>167</v>
      </c>
      <c r="B39" s="443"/>
      <c r="C39" s="367">
        <f>C40+C45+C49+C54+C58+C64+C69+C76+C79</f>
        <v>1306538170</v>
      </c>
      <c r="D39" s="325">
        <f>D40+D45+D49+D54+D58+D64+D69+D76+D79</f>
        <v>508057132</v>
      </c>
      <c r="E39" s="275">
        <f t="shared" si="0"/>
        <v>71.585453888888892</v>
      </c>
      <c r="F39" s="275">
        <f t="shared" si="0"/>
        <v>111.90158488888889</v>
      </c>
      <c r="G39" s="115"/>
      <c r="H39" s="368">
        <v>18000000</v>
      </c>
      <c r="I39" s="96">
        <v>4500000</v>
      </c>
      <c r="J39" s="89"/>
      <c r="N39" s="368">
        <v>1306538170</v>
      </c>
      <c r="O39" s="96">
        <v>429739715</v>
      </c>
    </row>
    <row r="40" spans="1:15" x14ac:dyDescent="0.25">
      <c r="A40" s="279" t="s">
        <v>168</v>
      </c>
      <c r="B40" s="280" t="s">
        <v>34</v>
      </c>
      <c r="C40" s="340">
        <f>SUM(C41:C44)</f>
        <v>112000000</v>
      </c>
      <c r="D40" s="322">
        <f>SUM(D41:D44)</f>
        <v>101638749</v>
      </c>
      <c r="E40" s="282">
        <f t="shared" si="0"/>
        <v>-0.92483885265461685</v>
      </c>
      <c r="F40" s="282">
        <f t="shared" si="0"/>
        <v>-0.34010595481133571</v>
      </c>
      <c r="G40" s="57"/>
      <c r="H40" s="114">
        <v>1490131590</v>
      </c>
      <c r="I40" s="114">
        <v>154022831</v>
      </c>
      <c r="J40" s="53"/>
      <c r="N40" s="114">
        <v>112000000</v>
      </c>
      <c r="O40" s="114">
        <v>33962861</v>
      </c>
    </row>
    <row r="41" spans="1:15" ht="16.5" x14ac:dyDescent="0.25">
      <c r="A41" s="283" t="s">
        <v>169</v>
      </c>
      <c r="B41" s="284" t="s">
        <v>35</v>
      </c>
      <c r="C41" s="341">
        <v>60000000</v>
      </c>
      <c r="D41" s="366">
        <f>'quý 1-đ'!D44+'quý 2-đ'!D41</f>
        <v>51238749</v>
      </c>
      <c r="E41" s="278">
        <f t="shared" si="0"/>
        <v>-0.43925233644859812</v>
      </c>
      <c r="F41" s="278">
        <f t="shared" si="0"/>
        <v>1.7442563759324554</v>
      </c>
      <c r="G41" s="59"/>
      <c r="H41" s="72">
        <v>107000000</v>
      </c>
      <c r="I41" s="72">
        <v>18671269</v>
      </c>
      <c r="J41" s="47"/>
      <c r="N41" s="72">
        <v>60000000</v>
      </c>
      <c r="O41" s="72">
        <v>16445861</v>
      </c>
    </row>
    <row r="42" spans="1:15" ht="16.5" x14ac:dyDescent="0.25">
      <c r="A42" s="197" t="s">
        <v>170</v>
      </c>
      <c r="B42" s="232" t="s">
        <v>171</v>
      </c>
      <c r="C42" s="354">
        <v>30000000</v>
      </c>
      <c r="D42" s="366">
        <f>'quý 1-đ'!D45+'quý 2-đ'!D42</f>
        <v>27300000</v>
      </c>
      <c r="E42" s="191">
        <f t="shared" si="0"/>
        <v>-0.45454545454545453</v>
      </c>
      <c r="F42" s="191">
        <f t="shared" si="0"/>
        <v>6.7594976393220643</v>
      </c>
      <c r="G42" s="59"/>
      <c r="H42" s="343">
        <v>55000000</v>
      </c>
      <c r="I42" s="344">
        <v>3518269</v>
      </c>
      <c r="J42" s="47"/>
      <c r="N42" s="343">
        <v>30000000</v>
      </c>
      <c r="O42" s="344">
        <v>7917000</v>
      </c>
    </row>
    <row r="43" spans="1:15" ht="16.5" x14ac:dyDescent="0.25">
      <c r="A43" s="197" t="s">
        <v>172</v>
      </c>
      <c r="B43" s="232" t="s">
        <v>173</v>
      </c>
      <c r="C43" s="354">
        <v>4000000</v>
      </c>
      <c r="D43" s="366">
        <f>'quý 1-đ'!D46+'quý 2-đ'!D43</f>
        <v>1500000</v>
      </c>
      <c r="E43" s="191">
        <f t="shared" si="0"/>
        <v>-0.8666666666666667</v>
      </c>
      <c r="F43" s="191">
        <v>0</v>
      </c>
      <c r="G43" s="59"/>
      <c r="H43" s="343">
        <v>30000000</v>
      </c>
      <c r="I43" s="344">
        <v>6153000</v>
      </c>
      <c r="J43" s="47"/>
      <c r="N43" s="343">
        <v>4000000</v>
      </c>
      <c r="O43" s="344"/>
    </row>
    <row r="44" spans="1:15" ht="16.5" x14ac:dyDescent="0.25">
      <c r="A44" s="197" t="s">
        <v>174</v>
      </c>
      <c r="B44" s="232" t="s">
        <v>175</v>
      </c>
      <c r="C44" s="354">
        <v>18000000</v>
      </c>
      <c r="D44" s="366">
        <f>'quý 1-đ'!D47+'quý 2-đ'!D44</f>
        <v>21600000</v>
      </c>
      <c r="E44" s="191">
        <f t="shared" si="0"/>
        <v>3.5</v>
      </c>
      <c r="F44" s="191"/>
      <c r="G44" s="59"/>
      <c r="H44" s="343">
        <v>4000000</v>
      </c>
      <c r="I44" s="344"/>
      <c r="J44" s="47"/>
      <c r="N44" s="343">
        <v>18000000</v>
      </c>
      <c r="O44" s="344">
        <v>9600000</v>
      </c>
    </row>
    <row r="45" spans="1:15" ht="16.5" x14ac:dyDescent="0.25">
      <c r="A45" s="196" t="s">
        <v>176</v>
      </c>
      <c r="B45" s="231" t="s">
        <v>7</v>
      </c>
      <c r="C45" s="188">
        <f>SUM(C46:C48)</f>
        <v>139000000</v>
      </c>
      <c r="D45" s="326">
        <f>SUM(D46:D48)</f>
        <v>28907201</v>
      </c>
      <c r="E45" s="191">
        <f t="shared" si="0"/>
        <v>6.7222222222222223</v>
      </c>
      <c r="F45" s="191">
        <f t="shared" si="0"/>
        <v>2.2119112222222221</v>
      </c>
      <c r="G45" s="57"/>
      <c r="H45" s="343">
        <v>18000000</v>
      </c>
      <c r="I45" s="344">
        <v>9000000</v>
      </c>
      <c r="J45" s="53"/>
      <c r="N45" s="343">
        <v>139000000</v>
      </c>
      <c r="O45" s="344">
        <v>14440000</v>
      </c>
    </row>
    <row r="46" spans="1:15" ht="16.5" x14ac:dyDescent="0.25">
      <c r="A46" s="197" t="s">
        <v>177</v>
      </c>
      <c r="B46" s="232" t="s">
        <v>178</v>
      </c>
      <c r="C46" s="354">
        <v>39000000</v>
      </c>
      <c r="D46" s="366">
        <f>'quý 1-đ'!D49+'quý 2-đ'!D46</f>
        <v>18844000</v>
      </c>
      <c r="E46" s="191">
        <f t="shared" si="0"/>
        <v>-0.73103448275862071</v>
      </c>
      <c r="F46" s="191">
        <f t="shared" si="0"/>
        <v>1.6440297460362003</v>
      </c>
      <c r="G46" s="59"/>
      <c r="H46" s="72">
        <v>145000000</v>
      </c>
      <c r="I46" s="72">
        <v>7127000</v>
      </c>
      <c r="J46" s="47"/>
      <c r="N46" s="72">
        <v>39000000</v>
      </c>
      <c r="O46" s="72">
        <v>10125000</v>
      </c>
    </row>
    <row r="47" spans="1:15" ht="16.5" x14ac:dyDescent="0.25">
      <c r="A47" s="197" t="s">
        <v>179</v>
      </c>
      <c r="B47" s="232" t="s">
        <v>36</v>
      </c>
      <c r="C47" s="354">
        <v>61000000</v>
      </c>
      <c r="D47" s="366">
        <f>'quý 1-đ'!D50+'quý 2-đ'!D47</f>
        <v>0</v>
      </c>
      <c r="E47" s="191">
        <f t="shared" si="0"/>
        <v>0.10909090909090909</v>
      </c>
      <c r="F47" s="191">
        <f t="shared" si="0"/>
        <v>-1</v>
      </c>
      <c r="G47" s="59"/>
      <c r="H47" s="343">
        <v>55000000</v>
      </c>
      <c r="I47" s="344">
        <v>5627000</v>
      </c>
      <c r="J47" s="47"/>
      <c r="N47" s="343">
        <v>61000000</v>
      </c>
      <c r="O47" s="344">
        <v>3820000</v>
      </c>
    </row>
    <row r="48" spans="1:15" ht="16.5" x14ac:dyDescent="0.25">
      <c r="A48" s="273" t="s">
        <v>180</v>
      </c>
      <c r="B48" s="274" t="s">
        <v>181</v>
      </c>
      <c r="C48" s="356">
        <v>39000000</v>
      </c>
      <c r="D48" s="366">
        <f>'quý 1-đ'!D51+'quý 2-đ'!D48</f>
        <v>10063201</v>
      </c>
      <c r="E48" s="275">
        <f t="shared" si="0"/>
        <v>0.56000000000000005</v>
      </c>
      <c r="F48" s="275"/>
      <c r="G48" s="59"/>
      <c r="H48" s="343">
        <v>25000000</v>
      </c>
      <c r="I48" s="344"/>
      <c r="J48" s="47"/>
      <c r="N48" s="343">
        <v>39000000</v>
      </c>
      <c r="O48" s="344">
        <v>495000</v>
      </c>
    </row>
    <row r="49" spans="1:15" ht="16.5" x14ac:dyDescent="0.25">
      <c r="A49" s="279" t="s">
        <v>182</v>
      </c>
      <c r="B49" s="280" t="s">
        <v>183</v>
      </c>
      <c r="C49" s="340">
        <f>SUM(C50:C53)</f>
        <v>21000000</v>
      </c>
      <c r="D49" s="322">
        <f>SUM(D50:D53)</f>
        <v>5718009</v>
      </c>
      <c r="E49" s="282">
        <f t="shared" si="0"/>
        <v>-0.67692307692307696</v>
      </c>
      <c r="F49" s="282">
        <f t="shared" si="0"/>
        <v>2.8120059999999998</v>
      </c>
      <c r="G49" s="57"/>
      <c r="H49" s="96">
        <v>65000000</v>
      </c>
      <c r="I49" s="344">
        <v>1500000</v>
      </c>
      <c r="J49" s="53"/>
      <c r="N49" s="96">
        <v>21000000</v>
      </c>
      <c r="O49" s="344">
        <v>7346034</v>
      </c>
    </row>
    <row r="50" spans="1:15" ht="16.5" x14ac:dyDescent="0.25">
      <c r="A50" s="276">
        <v>6601</v>
      </c>
      <c r="B50" s="277" t="s">
        <v>37</v>
      </c>
      <c r="C50" s="341">
        <v>3800000</v>
      </c>
      <c r="D50" s="366">
        <f>'quý 1-đ'!D53+'quý 2-đ'!D50</f>
        <v>633023</v>
      </c>
      <c r="E50" s="278">
        <f t="shared" si="0"/>
        <v>-0.81188118811881194</v>
      </c>
      <c r="F50" s="278">
        <f t="shared" si="0"/>
        <v>-0.87345770942387968</v>
      </c>
      <c r="G50" s="59"/>
      <c r="H50" s="72">
        <v>20200000</v>
      </c>
      <c r="I50" s="72">
        <v>5002462</v>
      </c>
      <c r="J50" s="47"/>
      <c r="N50" s="72">
        <v>3800000</v>
      </c>
      <c r="O50" s="72">
        <v>823434</v>
      </c>
    </row>
    <row r="51" spans="1:15" ht="16.5" x14ac:dyDescent="0.25">
      <c r="A51" s="207">
        <v>6605</v>
      </c>
      <c r="B51" s="238" t="s">
        <v>184</v>
      </c>
      <c r="C51" s="354">
        <v>4500000</v>
      </c>
      <c r="D51" s="366">
        <f>'quý 1-đ'!D54+'quý 2-đ'!D51</f>
        <v>2384986</v>
      </c>
      <c r="E51" s="191">
        <f t="shared" si="0"/>
        <v>0.5</v>
      </c>
      <c r="F51" s="191">
        <f t="shared" si="0"/>
        <v>9.1203673057175099</v>
      </c>
      <c r="G51" s="59"/>
      <c r="H51" s="343">
        <v>3000000</v>
      </c>
      <c r="I51" s="344">
        <v>235662</v>
      </c>
      <c r="J51" s="47"/>
      <c r="N51" s="343">
        <v>4500000</v>
      </c>
      <c r="O51" s="344">
        <v>800000</v>
      </c>
    </row>
    <row r="52" spans="1:15" ht="16.5" x14ac:dyDescent="0.25">
      <c r="A52" s="207">
        <v>6608</v>
      </c>
      <c r="B52" s="238" t="s">
        <v>185</v>
      </c>
      <c r="C52" s="354">
        <v>5500000</v>
      </c>
      <c r="D52" s="366">
        <f>'quý 1-đ'!D55+'quý 2-đ'!D52</f>
        <v>0</v>
      </c>
      <c r="E52" s="191">
        <f t="shared" si="0"/>
        <v>0.22222222222222221</v>
      </c>
      <c r="F52" s="191">
        <f t="shared" si="0"/>
        <v>-1</v>
      </c>
      <c r="G52" s="59"/>
      <c r="H52" s="343">
        <v>4500000</v>
      </c>
      <c r="I52" s="344">
        <v>810000</v>
      </c>
      <c r="J52" s="47"/>
      <c r="N52" s="343">
        <v>5500000</v>
      </c>
      <c r="O52" s="344">
        <v>2122600</v>
      </c>
    </row>
    <row r="53" spans="1:15" ht="16.5" x14ac:dyDescent="0.25">
      <c r="A53" s="298">
        <v>6618</v>
      </c>
      <c r="B53" s="299" t="s">
        <v>15</v>
      </c>
      <c r="C53" s="356">
        <v>7200000</v>
      </c>
      <c r="D53" s="366">
        <f>'quý 1-đ'!D56+'quý 2-đ'!D53</f>
        <v>2700000</v>
      </c>
      <c r="E53" s="275">
        <f t="shared" si="0"/>
        <v>0.30909090909090908</v>
      </c>
      <c r="F53" s="275">
        <f t="shared" si="0"/>
        <v>0.25185459940652821</v>
      </c>
      <c r="G53" s="59"/>
      <c r="H53" s="343">
        <v>5500000</v>
      </c>
      <c r="I53" s="344">
        <v>2156800</v>
      </c>
      <c r="J53" s="47"/>
      <c r="N53" s="343">
        <v>7200000</v>
      </c>
      <c r="O53" s="344">
        <v>3600000</v>
      </c>
    </row>
    <row r="54" spans="1:15" ht="16.5" x14ac:dyDescent="0.25">
      <c r="A54" s="279" t="s">
        <v>186</v>
      </c>
      <c r="B54" s="280" t="s">
        <v>38</v>
      </c>
      <c r="C54" s="340">
        <f>SUM(C55:C57)</f>
        <v>5500000</v>
      </c>
      <c r="D54" s="322">
        <f>D55+D56+D57</f>
        <v>0</v>
      </c>
      <c r="E54" s="282">
        <f t="shared" si="0"/>
        <v>-0.2361111111111111</v>
      </c>
      <c r="F54" s="282">
        <v>0</v>
      </c>
      <c r="G54" s="57"/>
      <c r="H54" s="343">
        <v>7200000</v>
      </c>
      <c r="I54" s="344">
        <v>1800000</v>
      </c>
      <c r="J54" s="53"/>
      <c r="N54" s="343">
        <v>5500000</v>
      </c>
      <c r="O54" s="344">
        <v>0</v>
      </c>
    </row>
    <row r="55" spans="1:15" ht="16.5" x14ac:dyDescent="0.25">
      <c r="A55" s="283" t="s">
        <v>187</v>
      </c>
      <c r="B55" s="284" t="s">
        <v>188</v>
      </c>
      <c r="C55" s="341">
        <v>1000000</v>
      </c>
      <c r="D55" s="366"/>
      <c r="E55" s="278">
        <f t="shared" si="0"/>
        <v>-0.81818181818181823</v>
      </c>
      <c r="F55" s="278">
        <v>0</v>
      </c>
      <c r="G55" s="59"/>
      <c r="H55" s="72">
        <v>5500000</v>
      </c>
      <c r="I55" s="72">
        <v>0</v>
      </c>
      <c r="J55" s="47"/>
      <c r="N55" s="72">
        <v>1000000</v>
      </c>
      <c r="O55" s="72"/>
    </row>
    <row r="56" spans="1:15" ht="16.5" x14ac:dyDescent="0.25">
      <c r="A56" s="197" t="s">
        <v>189</v>
      </c>
      <c r="B56" s="232" t="s">
        <v>190</v>
      </c>
      <c r="C56" s="354">
        <v>2500000</v>
      </c>
      <c r="D56" s="366"/>
      <c r="E56" s="191">
        <f t="shared" si="0"/>
        <v>1.5</v>
      </c>
      <c r="F56" s="191">
        <v>0</v>
      </c>
      <c r="G56" s="59"/>
      <c r="H56" s="343">
        <v>1000000</v>
      </c>
      <c r="I56" s="72"/>
      <c r="J56" s="47"/>
      <c r="N56" s="343">
        <v>2500000</v>
      </c>
      <c r="O56" s="72"/>
    </row>
    <row r="57" spans="1:15" ht="16.5" x14ac:dyDescent="0.25">
      <c r="A57" s="273" t="s">
        <v>189</v>
      </c>
      <c r="B57" s="274" t="s">
        <v>39</v>
      </c>
      <c r="C57" s="356">
        <v>2000000</v>
      </c>
      <c r="D57" s="369"/>
      <c r="E57" s="275">
        <f t="shared" si="0"/>
        <v>-0.2</v>
      </c>
      <c r="F57" s="275">
        <v>0</v>
      </c>
      <c r="G57" s="59"/>
      <c r="H57" s="343">
        <v>2500000</v>
      </c>
      <c r="I57" s="96"/>
      <c r="J57" s="47"/>
      <c r="N57" s="343">
        <v>2000000</v>
      </c>
      <c r="O57" s="96"/>
    </row>
    <row r="58" spans="1:15" x14ac:dyDescent="0.25">
      <c r="A58" s="279" t="s">
        <v>191</v>
      </c>
      <c r="B58" s="280" t="s">
        <v>8</v>
      </c>
      <c r="C58" s="340">
        <f>SUM(C59:C63)</f>
        <v>159000000</v>
      </c>
      <c r="D58" s="322">
        <f>SUM(D59:D63)</f>
        <v>12000000</v>
      </c>
      <c r="E58" s="282">
        <f t="shared" si="0"/>
        <v>78.5</v>
      </c>
      <c r="F58" s="282"/>
      <c r="G58" s="57"/>
      <c r="H58" s="343">
        <v>2000000</v>
      </c>
      <c r="I58" s="96"/>
      <c r="J58" s="53"/>
      <c r="N58" s="343">
        <v>159000000</v>
      </c>
      <c r="O58" s="96">
        <v>19356000</v>
      </c>
    </row>
    <row r="59" spans="1:15" ht="16.5" x14ac:dyDescent="0.25">
      <c r="A59" s="283" t="s">
        <v>192</v>
      </c>
      <c r="B59" s="284" t="s">
        <v>40</v>
      </c>
      <c r="C59" s="341">
        <v>44000000</v>
      </c>
      <c r="D59" s="366">
        <f>'quý 1-đ'!D62+'quý 2-đ'!D59</f>
        <v>0</v>
      </c>
      <c r="E59" s="278">
        <f t="shared" si="0"/>
        <v>-0.74566473988439308</v>
      </c>
      <c r="F59" s="278">
        <f t="shared" si="0"/>
        <v>-1</v>
      </c>
      <c r="G59" s="59"/>
      <c r="H59" s="72">
        <v>173000000</v>
      </c>
      <c r="I59" s="72">
        <v>12671000</v>
      </c>
      <c r="J59" s="47"/>
      <c r="N59" s="72">
        <v>44000000</v>
      </c>
      <c r="O59" s="72">
        <v>1590000</v>
      </c>
    </row>
    <row r="60" spans="1:15" ht="16.5" x14ac:dyDescent="0.25">
      <c r="A60" s="197" t="s">
        <v>193</v>
      </c>
      <c r="B60" s="232" t="s">
        <v>41</v>
      </c>
      <c r="C60" s="354">
        <v>41000000</v>
      </c>
      <c r="D60" s="366">
        <f>'quý 1-đ'!D63+'quý 2-đ'!D60</f>
        <v>0</v>
      </c>
      <c r="E60" s="191">
        <f t="shared" si="0"/>
        <v>2.5000000000000001E-2</v>
      </c>
      <c r="F60" s="191">
        <f t="shared" si="0"/>
        <v>-1</v>
      </c>
      <c r="G60" s="59"/>
      <c r="H60" s="343">
        <v>40000000</v>
      </c>
      <c r="I60" s="344">
        <v>651000</v>
      </c>
      <c r="J60" s="47"/>
      <c r="N60" s="343">
        <v>41000000</v>
      </c>
      <c r="O60" s="344">
        <v>2766000</v>
      </c>
    </row>
    <row r="61" spans="1:15" ht="16.5" x14ac:dyDescent="0.25">
      <c r="A61" s="197" t="s">
        <v>194</v>
      </c>
      <c r="B61" s="232" t="s">
        <v>42</v>
      </c>
      <c r="C61" s="354">
        <v>40000000</v>
      </c>
      <c r="D61" s="366">
        <f>'quý 1-đ'!D64+'quý 2-đ'!D61</f>
        <v>0</v>
      </c>
      <c r="E61" s="191">
        <f t="shared" si="0"/>
        <v>-0.38461538461538464</v>
      </c>
      <c r="F61" s="191">
        <f t="shared" si="0"/>
        <v>-1</v>
      </c>
      <c r="G61" s="59"/>
      <c r="H61" s="343">
        <v>65000000</v>
      </c>
      <c r="I61" s="344">
        <v>1920000</v>
      </c>
      <c r="J61" s="47"/>
      <c r="N61" s="343">
        <v>40000000</v>
      </c>
      <c r="O61" s="344">
        <v>15000000</v>
      </c>
    </row>
    <row r="62" spans="1:15" ht="16.5" x14ac:dyDescent="0.25">
      <c r="A62" s="197" t="s">
        <v>195</v>
      </c>
      <c r="B62" s="232" t="s">
        <v>9</v>
      </c>
      <c r="C62" s="354">
        <v>30000000</v>
      </c>
      <c r="D62" s="366">
        <f>'quý 1-đ'!D65+'quý 2-đ'!D62</f>
        <v>12000000</v>
      </c>
      <c r="E62" s="191">
        <f t="shared" si="0"/>
        <v>0</v>
      </c>
      <c r="F62" s="191">
        <f t="shared" si="0"/>
        <v>3.6153846153846154</v>
      </c>
      <c r="G62" s="59"/>
      <c r="H62" s="343">
        <v>30000000</v>
      </c>
      <c r="I62" s="344">
        <v>2600000</v>
      </c>
      <c r="J62" s="47"/>
      <c r="N62" s="343">
        <v>30000000</v>
      </c>
      <c r="O62" s="344"/>
    </row>
    <row r="63" spans="1:15" ht="16.5" x14ac:dyDescent="0.25">
      <c r="A63" s="273" t="s">
        <v>196</v>
      </c>
      <c r="B63" s="274" t="s">
        <v>197</v>
      </c>
      <c r="C63" s="356">
        <v>4000000</v>
      </c>
      <c r="D63" s="366">
        <f>'quý 1-đ'!D66+'quý 2-đ'!D63</f>
        <v>0</v>
      </c>
      <c r="E63" s="275">
        <f t="shared" si="0"/>
        <v>-0.8666666666666667</v>
      </c>
      <c r="F63" s="275">
        <v>0</v>
      </c>
      <c r="G63" s="59"/>
      <c r="H63" s="343">
        <v>30000000</v>
      </c>
      <c r="I63" s="344">
        <v>7500000</v>
      </c>
      <c r="J63" s="47"/>
      <c r="N63" s="343">
        <v>4000000</v>
      </c>
      <c r="O63" s="344"/>
    </row>
    <row r="64" spans="1:15" x14ac:dyDescent="0.25">
      <c r="A64" s="279" t="s">
        <v>198</v>
      </c>
      <c r="B64" s="280" t="s">
        <v>12</v>
      </c>
      <c r="C64" s="340">
        <f>SUM(C65:C68)</f>
        <v>177080000</v>
      </c>
      <c r="D64" s="322">
        <f>SUM(D65:D68)</f>
        <v>107901495</v>
      </c>
      <c r="E64" s="282">
        <f t="shared" si="0"/>
        <v>21.135000000000002</v>
      </c>
      <c r="F64" s="282">
        <v>0</v>
      </c>
      <c r="G64" s="57"/>
      <c r="H64" s="343">
        <v>8000000</v>
      </c>
      <c r="I64" s="96">
        <v>0</v>
      </c>
      <c r="J64" s="53"/>
      <c r="N64" s="343">
        <v>177080000</v>
      </c>
      <c r="O64" s="96">
        <v>101531820</v>
      </c>
    </row>
    <row r="65" spans="1:15" x14ac:dyDescent="0.25">
      <c r="A65" s="283" t="s">
        <v>199</v>
      </c>
      <c r="B65" s="284" t="s">
        <v>43</v>
      </c>
      <c r="C65" s="370">
        <v>22000000</v>
      </c>
      <c r="D65" s="324">
        <f>'quý 1-đ'!D68+'quý 2-đ'!D65</f>
        <v>0</v>
      </c>
      <c r="E65" s="278">
        <f t="shared" si="0"/>
        <v>-0.81188156063057304</v>
      </c>
      <c r="F65" s="278">
        <v>0</v>
      </c>
      <c r="G65" s="59"/>
      <c r="H65" s="72">
        <v>116947600</v>
      </c>
      <c r="I65" s="72">
        <v>22976100</v>
      </c>
      <c r="J65" s="47"/>
      <c r="N65" s="72">
        <v>22000000</v>
      </c>
      <c r="O65" s="72"/>
    </row>
    <row r="66" spans="1:15" x14ac:dyDescent="0.25">
      <c r="A66" s="197" t="s">
        <v>200</v>
      </c>
      <c r="B66" s="232" t="s">
        <v>201</v>
      </c>
      <c r="C66" s="371">
        <v>30000000</v>
      </c>
      <c r="D66" s="324">
        <f>'quý 1-đ'!D69+'quý 2-đ'!D66</f>
        <v>0</v>
      </c>
      <c r="E66" s="191">
        <f t="shared" si="0"/>
        <v>2</v>
      </c>
      <c r="F66" s="191">
        <v>0</v>
      </c>
      <c r="G66" s="59"/>
      <c r="H66" s="372">
        <v>10000000</v>
      </c>
      <c r="I66" s="96"/>
      <c r="J66" s="47"/>
      <c r="N66" s="372">
        <v>30000000</v>
      </c>
      <c r="O66" s="96"/>
    </row>
    <row r="67" spans="1:15" x14ac:dyDescent="0.25">
      <c r="A67" s="197" t="s">
        <v>202</v>
      </c>
      <c r="B67" s="239" t="s">
        <v>203</v>
      </c>
      <c r="C67" s="371">
        <v>106080000</v>
      </c>
      <c r="D67" s="324">
        <f>'quý 1-đ'!D70+'quý 2-đ'!D67</f>
        <v>107901495</v>
      </c>
      <c r="E67" s="191">
        <v>0</v>
      </c>
      <c r="F67" s="191">
        <v>0</v>
      </c>
      <c r="G67" s="59"/>
      <c r="H67" s="372">
        <v>30000000</v>
      </c>
      <c r="I67" s="96"/>
      <c r="J67" s="47"/>
      <c r="N67" s="372">
        <v>106080000</v>
      </c>
      <c r="O67" s="96">
        <v>101531820</v>
      </c>
    </row>
    <row r="68" spans="1:15" ht="30" x14ac:dyDescent="0.25">
      <c r="A68" s="273" t="s">
        <v>202</v>
      </c>
      <c r="B68" s="300" t="s">
        <v>204</v>
      </c>
      <c r="C68" s="373">
        <v>19000000</v>
      </c>
      <c r="D68" s="324">
        <f>'quý 1-đ'!D71+'quý 2-đ'!D68</f>
        <v>0</v>
      </c>
      <c r="E68" s="275">
        <v>0</v>
      </c>
      <c r="F68" s="275">
        <v>0</v>
      </c>
      <c r="G68" s="59"/>
      <c r="H68" s="372">
        <v>61947600</v>
      </c>
      <c r="I68" s="344">
        <v>16376100</v>
      </c>
      <c r="J68" s="47"/>
      <c r="N68" s="372">
        <v>19000000</v>
      </c>
      <c r="O68" s="344"/>
    </row>
    <row r="69" spans="1:15" ht="16.5" x14ac:dyDescent="0.25">
      <c r="A69" s="279" t="s">
        <v>205</v>
      </c>
      <c r="B69" s="280" t="s">
        <v>206</v>
      </c>
      <c r="C69" s="340">
        <f>SUM(C70:C75)</f>
        <v>219420000</v>
      </c>
      <c r="D69" s="322">
        <f>SUM(D70:D75)</f>
        <v>14930000</v>
      </c>
      <c r="E69" s="282">
        <f t="shared" si="0"/>
        <v>13.628</v>
      </c>
      <c r="F69" s="282">
        <f t="shared" si="0"/>
        <v>1.2621212121212122</v>
      </c>
      <c r="G69" s="57"/>
      <c r="H69" s="349">
        <v>15000000</v>
      </c>
      <c r="I69" s="344">
        <v>6600000</v>
      </c>
      <c r="J69" s="53"/>
      <c r="N69" s="349">
        <v>219420000</v>
      </c>
      <c r="O69" s="344">
        <v>15340000</v>
      </c>
    </row>
    <row r="70" spans="1:15" ht="16.5" x14ac:dyDescent="0.25">
      <c r="A70" s="301" t="s">
        <v>207</v>
      </c>
      <c r="B70" s="302" t="s">
        <v>116</v>
      </c>
      <c r="C70" s="370">
        <v>29700000</v>
      </c>
      <c r="D70" s="366">
        <f>'quý 1-đ'!D73+'quý 2-đ'!D70</f>
        <v>0</v>
      </c>
      <c r="E70" s="278">
        <v>0</v>
      </c>
      <c r="F70" s="278">
        <v>0</v>
      </c>
      <c r="G70" s="123"/>
      <c r="H70" s="72">
        <v>300000000</v>
      </c>
      <c r="I70" s="72">
        <v>49139000</v>
      </c>
      <c r="J70" s="124"/>
      <c r="N70" s="72">
        <v>29700000</v>
      </c>
      <c r="O70" s="72">
        <v>9100000</v>
      </c>
    </row>
    <row r="71" spans="1:15" ht="16.5" x14ac:dyDescent="0.25">
      <c r="A71" s="209" t="s">
        <v>208</v>
      </c>
      <c r="B71" s="241" t="s">
        <v>117</v>
      </c>
      <c r="C71" s="371">
        <v>40000000</v>
      </c>
      <c r="D71" s="366">
        <f>'quý 1-đ'!D74+'quý 2-đ'!D71</f>
        <v>0</v>
      </c>
      <c r="E71" s="191">
        <f t="shared" si="0"/>
        <v>1.6666666666666667</v>
      </c>
      <c r="F71" s="191">
        <v>0</v>
      </c>
      <c r="G71" s="59"/>
      <c r="H71" s="374">
        <v>15000000</v>
      </c>
      <c r="I71" s="344">
        <v>4560000</v>
      </c>
      <c r="J71" s="47"/>
      <c r="N71" s="374">
        <v>40000000</v>
      </c>
      <c r="O71" s="344"/>
    </row>
    <row r="72" spans="1:15" ht="16.5" x14ac:dyDescent="0.25">
      <c r="A72" s="210">
        <v>6912</v>
      </c>
      <c r="B72" s="241" t="s">
        <v>118</v>
      </c>
      <c r="C72" s="371">
        <v>40000000</v>
      </c>
      <c r="D72" s="366">
        <f>'quý 1-đ'!D75+'quý 2-đ'!D72</f>
        <v>4350000</v>
      </c>
      <c r="E72" s="191">
        <f t="shared" si="0"/>
        <v>-0.33333333333333331</v>
      </c>
      <c r="F72" s="191">
        <f t="shared" si="0"/>
        <v>-0.716796875</v>
      </c>
      <c r="G72" s="59"/>
      <c r="H72" s="374">
        <v>60000000</v>
      </c>
      <c r="I72" s="344">
        <v>15360000</v>
      </c>
      <c r="J72" s="47"/>
      <c r="N72" s="374">
        <v>40000000</v>
      </c>
      <c r="O72" s="344">
        <v>250000</v>
      </c>
    </row>
    <row r="73" spans="1:15" ht="60" x14ac:dyDescent="0.25">
      <c r="A73" s="211">
        <v>6913</v>
      </c>
      <c r="B73" s="182" t="s">
        <v>209</v>
      </c>
      <c r="C73" s="375">
        <v>29000000</v>
      </c>
      <c r="D73" s="366">
        <f>'quý 1-đ'!D76+'quý 2-đ'!D73</f>
        <v>0</v>
      </c>
      <c r="E73" s="191">
        <f t="shared" si="0"/>
        <v>-0.51666666666666672</v>
      </c>
      <c r="F73" s="191">
        <v>0</v>
      </c>
      <c r="G73" s="59"/>
      <c r="H73" s="374">
        <v>60000000</v>
      </c>
      <c r="I73" s="344">
        <v>2250000</v>
      </c>
      <c r="J73" s="47"/>
      <c r="N73" s="374">
        <v>29000000</v>
      </c>
      <c r="O73" s="344">
        <v>1750000</v>
      </c>
    </row>
    <row r="74" spans="1:15" ht="16.5" x14ac:dyDescent="0.25">
      <c r="A74" s="210">
        <v>6921</v>
      </c>
      <c r="B74" s="241" t="s">
        <v>119</v>
      </c>
      <c r="C74" s="371">
        <v>40720000</v>
      </c>
      <c r="D74" s="366">
        <f>'quý 1-đ'!D77+'quý 2-đ'!D74</f>
        <v>0</v>
      </c>
      <c r="E74" s="191">
        <f t="shared" si="0"/>
        <v>-9.5111111111111105E-2</v>
      </c>
      <c r="F74" s="191">
        <v>0</v>
      </c>
      <c r="G74" s="59"/>
      <c r="H74" s="376">
        <v>45000000</v>
      </c>
      <c r="I74" s="344"/>
      <c r="J74" s="47"/>
      <c r="N74" s="376">
        <v>40720000</v>
      </c>
      <c r="O74" s="344"/>
    </row>
    <row r="75" spans="1:15" ht="16.5" x14ac:dyDescent="0.25">
      <c r="A75" s="303">
        <v>6949</v>
      </c>
      <c r="B75" s="304" t="s">
        <v>120</v>
      </c>
      <c r="C75" s="377">
        <v>40000000</v>
      </c>
      <c r="D75" s="366">
        <f>'quý 1-đ'!D78+'quý 2-đ'!D75</f>
        <v>10580000</v>
      </c>
      <c r="E75" s="275">
        <f t="shared" si="0"/>
        <v>-0.33333333333333331</v>
      </c>
      <c r="F75" s="275">
        <v>0</v>
      </c>
      <c r="G75" s="59"/>
      <c r="H75" s="374">
        <v>60000000</v>
      </c>
      <c r="I75" s="344">
        <v>15430000</v>
      </c>
      <c r="J75" s="47"/>
      <c r="N75" s="374">
        <v>40000000</v>
      </c>
      <c r="O75" s="344">
        <v>4240000</v>
      </c>
    </row>
    <row r="76" spans="1:15" ht="16.5" x14ac:dyDescent="0.25">
      <c r="A76" s="306">
        <v>6950</v>
      </c>
      <c r="B76" s="307" t="s">
        <v>210</v>
      </c>
      <c r="C76" s="340">
        <f>SUM(C77:C78)</f>
        <v>0</v>
      </c>
      <c r="D76" s="322">
        <f>SUM(D77:D78)</f>
        <v>0</v>
      </c>
      <c r="E76" s="282">
        <f t="shared" si="0"/>
        <v>-1</v>
      </c>
      <c r="F76" s="282">
        <v>0</v>
      </c>
      <c r="G76" s="57"/>
      <c r="H76" s="374">
        <v>60000000</v>
      </c>
      <c r="I76" s="344">
        <v>11539000</v>
      </c>
      <c r="J76" s="53"/>
      <c r="N76" s="374">
        <v>0</v>
      </c>
      <c r="O76" s="344">
        <v>0</v>
      </c>
    </row>
    <row r="77" spans="1:15" x14ac:dyDescent="0.25">
      <c r="A77" s="276">
        <v>6999</v>
      </c>
      <c r="B77" s="305" t="s">
        <v>211</v>
      </c>
      <c r="C77" s="378"/>
      <c r="D77" s="324"/>
      <c r="E77" s="278"/>
      <c r="F77" s="278">
        <v>0</v>
      </c>
      <c r="G77" s="59"/>
      <c r="H77" s="72">
        <v>0</v>
      </c>
      <c r="I77" s="72">
        <v>0</v>
      </c>
      <c r="J77" s="47"/>
      <c r="N77" s="72"/>
      <c r="O77" s="72"/>
    </row>
    <row r="78" spans="1:15" x14ac:dyDescent="0.25">
      <c r="A78" s="298">
        <v>6999</v>
      </c>
      <c r="B78" s="308" t="s">
        <v>212</v>
      </c>
      <c r="C78" s="379"/>
      <c r="D78" s="323"/>
      <c r="E78" s="275"/>
      <c r="F78" s="275">
        <v>0</v>
      </c>
      <c r="G78" s="59"/>
      <c r="H78" s="96"/>
      <c r="I78" s="96"/>
      <c r="J78" s="47"/>
      <c r="N78" s="96"/>
      <c r="O78" s="96"/>
    </row>
    <row r="79" spans="1:15" x14ac:dyDescent="0.25">
      <c r="A79" s="279" t="s">
        <v>213</v>
      </c>
      <c r="B79" s="280" t="s">
        <v>214</v>
      </c>
      <c r="C79" s="340">
        <f>SUM(C80:C87)</f>
        <v>473538170</v>
      </c>
      <c r="D79" s="322">
        <f>SUM(D80:D87)</f>
        <v>236961678</v>
      </c>
      <c r="E79" s="282"/>
      <c r="F79" s="282"/>
      <c r="G79" s="57"/>
      <c r="H79" s="96"/>
      <c r="I79" s="96"/>
      <c r="J79" s="53"/>
      <c r="N79" s="96">
        <v>473538170</v>
      </c>
      <c r="O79" s="96">
        <v>237763000</v>
      </c>
    </row>
    <row r="80" spans="1:15" ht="16.5" x14ac:dyDescent="0.25">
      <c r="A80" s="309" t="s">
        <v>123</v>
      </c>
      <c r="B80" s="310" t="s">
        <v>121</v>
      </c>
      <c r="C80" s="348">
        <v>60000000</v>
      </c>
      <c r="D80" s="366">
        <f>'quý 1-đ'!D83+'quý 2-đ'!D80</f>
        <v>49878000</v>
      </c>
      <c r="E80" s="278">
        <f t="shared" ref="E78:F130" si="2">(C80-H80)/H80</f>
        <v>-0.90361197883980915</v>
      </c>
      <c r="F80" s="278">
        <f t="shared" si="2"/>
        <v>0.29768966593818297</v>
      </c>
      <c r="G80" s="59"/>
      <c r="H80" s="72">
        <v>622483990</v>
      </c>
      <c r="I80" s="72">
        <v>38436000</v>
      </c>
      <c r="J80" s="47"/>
      <c r="N80" s="72">
        <v>60000000</v>
      </c>
      <c r="O80" s="72">
        <v>13352000</v>
      </c>
    </row>
    <row r="81" spans="1:15" ht="16.5" x14ac:dyDescent="0.25">
      <c r="A81" s="261" t="s">
        <v>44</v>
      </c>
      <c r="B81" s="238" t="s">
        <v>122</v>
      </c>
      <c r="C81" s="352">
        <v>3640000</v>
      </c>
      <c r="D81" s="366">
        <f>'quý 1-đ'!D84+'quý 2-đ'!D81</f>
        <v>0</v>
      </c>
      <c r="E81" s="191">
        <f t="shared" si="2"/>
        <v>-0.84833333333333338</v>
      </c>
      <c r="F81" s="191">
        <v>0</v>
      </c>
      <c r="G81" s="59"/>
      <c r="H81" s="349">
        <v>24000000</v>
      </c>
      <c r="I81" s="344">
        <v>22777000</v>
      </c>
      <c r="J81" s="47"/>
      <c r="N81" s="349">
        <v>3640000</v>
      </c>
      <c r="O81" s="344"/>
    </row>
    <row r="82" spans="1:15" ht="16.5" x14ac:dyDescent="0.25">
      <c r="A82" s="261" t="s">
        <v>123</v>
      </c>
      <c r="B82" s="238" t="s">
        <v>124</v>
      </c>
      <c r="C82" s="352">
        <v>20000000</v>
      </c>
      <c r="D82" s="366">
        <f>'quý 1-đ'!D85+'quý 2-đ'!D82</f>
        <v>0</v>
      </c>
      <c r="E82" s="191">
        <f t="shared" si="2"/>
        <v>4.4945054945054945</v>
      </c>
      <c r="F82" s="191">
        <v>0</v>
      </c>
      <c r="G82" s="59"/>
      <c r="H82" s="349">
        <v>3640000</v>
      </c>
      <c r="I82" s="96"/>
      <c r="J82" s="47"/>
      <c r="N82" s="349">
        <v>20000000</v>
      </c>
      <c r="O82" s="344"/>
    </row>
    <row r="83" spans="1:15" ht="16.5" x14ac:dyDescent="0.25">
      <c r="A83" s="261" t="s">
        <v>45</v>
      </c>
      <c r="B83" s="238" t="s">
        <v>13</v>
      </c>
      <c r="C83" s="352">
        <v>80000000</v>
      </c>
      <c r="D83" s="366">
        <f>'quý 1-đ'!D86+'quý 2-đ'!D83</f>
        <v>187083678</v>
      </c>
      <c r="E83" s="191"/>
      <c r="F83" s="191"/>
      <c r="G83" s="59"/>
      <c r="H83" s="349">
        <v>32000000</v>
      </c>
      <c r="I83" s="380"/>
      <c r="J83" s="47"/>
      <c r="N83" s="349">
        <v>80000000</v>
      </c>
      <c r="O83" s="344">
        <v>224411000</v>
      </c>
    </row>
    <row r="84" spans="1:15" ht="16.5" x14ac:dyDescent="0.25">
      <c r="A84" s="209" t="s">
        <v>45</v>
      </c>
      <c r="B84" s="260" t="s">
        <v>125</v>
      </c>
      <c r="C84" s="352">
        <v>200898170</v>
      </c>
      <c r="D84" s="366">
        <f>'quý 1-đ'!D87+'quý 2-đ'!D84</f>
        <v>0</v>
      </c>
      <c r="E84" s="191"/>
      <c r="F84" s="191">
        <v>0</v>
      </c>
      <c r="G84" s="59"/>
      <c r="H84" s="349"/>
      <c r="I84" s="344">
        <v>15659000</v>
      </c>
      <c r="J84" s="47"/>
      <c r="N84" s="349">
        <v>200898170</v>
      </c>
      <c r="O84" s="344"/>
    </row>
    <row r="85" spans="1:15" ht="16.5" x14ac:dyDescent="0.25">
      <c r="A85" s="209" t="s">
        <v>45</v>
      </c>
      <c r="B85" s="260" t="s">
        <v>126</v>
      </c>
      <c r="C85" s="352">
        <v>80000000</v>
      </c>
      <c r="D85" s="366">
        <f>'quý 1-đ'!D88+'quý 2-đ'!D85</f>
        <v>0</v>
      </c>
      <c r="E85" s="191">
        <f t="shared" si="2"/>
        <v>0</v>
      </c>
      <c r="F85" s="191">
        <v>0</v>
      </c>
      <c r="G85" s="59"/>
      <c r="H85" s="349">
        <v>80000000</v>
      </c>
      <c r="I85" s="96"/>
      <c r="J85" s="47"/>
      <c r="N85" s="349">
        <v>80000000</v>
      </c>
      <c r="O85" s="96"/>
    </row>
    <row r="86" spans="1:15" ht="16.5" x14ac:dyDescent="0.25">
      <c r="A86" s="261" t="s">
        <v>45</v>
      </c>
      <c r="B86" s="238" t="s">
        <v>127</v>
      </c>
      <c r="C86" s="352">
        <v>29000000</v>
      </c>
      <c r="D86" s="366">
        <f>'quý 1-đ'!D89+'quý 2-đ'!D86</f>
        <v>0</v>
      </c>
      <c r="E86" s="191">
        <f t="shared" si="2"/>
        <v>-0.90730203894918993</v>
      </c>
      <c r="F86" s="191">
        <v>0</v>
      </c>
      <c r="G86" s="59"/>
      <c r="H86" s="349">
        <v>312843990</v>
      </c>
      <c r="I86" s="96"/>
      <c r="J86" s="47"/>
      <c r="N86" s="349">
        <v>29000000</v>
      </c>
      <c r="O86" s="96"/>
    </row>
    <row r="87" spans="1:15" ht="16.5" x14ac:dyDescent="0.25">
      <c r="A87" s="311" t="s">
        <v>45</v>
      </c>
      <c r="B87" s="299" t="s">
        <v>128</v>
      </c>
      <c r="C87" s="373"/>
      <c r="D87" s="366">
        <f>'quý 1-đ'!D90+'quý 2-đ'!D87</f>
        <v>0</v>
      </c>
      <c r="E87" s="275">
        <f t="shared" si="2"/>
        <v>-1</v>
      </c>
      <c r="F87" s="275">
        <v>0</v>
      </c>
      <c r="G87" s="59"/>
      <c r="H87" s="349">
        <v>140000000</v>
      </c>
      <c r="I87" s="96"/>
      <c r="J87" s="47"/>
      <c r="N87" s="349"/>
      <c r="O87" s="96"/>
    </row>
    <row r="88" spans="1:15" x14ac:dyDescent="0.25">
      <c r="A88" s="444" t="s">
        <v>215</v>
      </c>
      <c r="B88" s="444"/>
      <c r="C88" s="381">
        <f>C89</f>
        <v>326749218</v>
      </c>
      <c r="D88" s="329">
        <f>D89</f>
        <v>15494569</v>
      </c>
      <c r="E88" s="282">
        <f t="shared" si="2"/>
        <v>9.8916406000000006</v>
      </c>
      <c r="F88" s="282">
        <v>0</v>
      </c>
      <c r="G88" s="115"/>
      <c r="H88" s="349">
        <v>30000000</v>
      </c>
      <c r="I88" s="96"/>
      <c r="J88" s="89"/>
      <c r="N88" s="349">
        <v>326749218</v>
      </c>
      <c r="O88" s="96">
        <v>13132652</v>
      </c>
    </row>
    <row r="89" spans="1:15" x14ac:dyDescent="0.25">
      <c r="A89" s="285" t="s">
        <v>216</v>
      </c>
      <c r="B89" s="286" t="s">
        <v>39</v>
      </c>
      <c r="C89" s="340">
        <f>SUM(C93:C97)</f>
        <v>326749218</v>
      </c>
      <c r="D89" s="322">
        <f>SUM(D91:D97)</f>
        <v>15494569</v>
      </c>
      <c r="E89" s="282">
        <f t="shared" si="2"/>
        <v>2.6953225866278997E-2</v>
      </c>
      <c r="F89" s="282">
        <v>0</v>
      </c>
      <c r="G89" s="57"/>
      <c r="H89" s="114">
        <v>318173418</v>
      </c>
      <c r="I89" s="114">
        <v>14049652</v>
      </c>
      <c r="J89" s="53"/>
      <c r="N89" s="114">
        <v>326749218</v>
      </c>
      <c r="O89" s="114">
        <v>13132652</v>
      </c>
    </row>
    <row r="90" spans="1:15" x14ac:dyDescent="0.25">
      <c r="A90" s="511" t="s">
        <v>254</v>
      </c>
      <c r="B90" s="512"/>
      <c r="C90" s="513"/>
      <c r="D90" s="514">
        <f>'quý 2-đ'!D90</f>
        <v>4986300</v>
      </c>
      <c r="E90" s="291"/>
      <c r="F90" s="291"/>
      <c r="G90" s="57"/>
      <c r="H90" s="114"/>
      <c r="I90" s="114"/>
      <c r="J90" s="53"/>
      <c r="N90" s="114"/>
      <c r="O90" s="114"/>
    </row>
    <row r="91" spans="1:15" ht="16.5" x14ac:dyDescent="0.25">
      <c r="A91" s="283" t="s">
        <v>257</v>
      </c>
      <c r="B91" s="284" t="s">
        <v>18</v>
      </c>
      <c r="C91" s="378"/>
      <c r="D91" s="366">
        <f>'quý 1-đ'!D93+'quý 2-đ'!D91</f>
        <v>2891400</v>
      </c>
      <c r="E91" s="278"/>
      <c r="F91" s="278">
        <v>0</v>
      </c>
      <c r="G91" s="57"/>
      <c r="H91" s="114"/>
      <c r="I91" s="114"/>
      <c r="J91" s="53"/>
      <c r="N91" s="72"/>
      <c r="O91" s="72">
        <v>803000</v>
      </c>
    </row>
    <row r="92" spans="1:15" ht="16.5" x14ac:dyDescent="0.25">
      <c r="A92" s="197" t="s">
        <v>258</v>
      </c>
      <c r="B92" s="232" t="s">
        <v>259</v>
      </c>
      <c r="C92" s="202"/>
      <c r="D92" s="366">
        <f>'quý 1-đ'!D94+'quý 2-đ'!D92</f>
        <v>7613169</v>
      </c>
      <c r="E92" s="191"/>
      <c r="F92" s="191">
        <v>0</v>
      </c>
      <c r="G92" s="57"/>
      <c r="H92" s="114"/>
      <c r="I92" s="114"/>
      <c r="J92" s="53"/>
      <c r="N92" s="72"/>
      <c r="O92" s="72">
        <v>5749652</v>
      </c>
    </row>
    <row r="93" spans="1:15" ht="16.5" x14ac:dyDescent="0.25">
      <c r="A93" s="382" t="s">
        <v>246</v>
      </c>
      <c r="B93" s="183" t="s">
        <v>46</v>
      </c>
      <c r="C93" s="352">
        <v>18000000</v>
      </c>
      <c r="D93" s="366">
        <f>'quý 1-đ'!D95+'quý 2-đ'!D93</f>
        <v>0</v>
      </c>
      <c r="E93" s="191">
        <f t="shared" si="2"/>
        <v>-0.94342707787109981</v>
      </c>
      <c r="F93" s="191">
        <v>0</v>
      </c>
      <c r="G93" s="57"/>
      <c r="H93" s="72">
        <v>318173418</v>
      </c>
      <c r="I93" s="72">
        <v>14049652</v>
      </c>
      <c r="J93" s="53"/>
      <c r="N93" s="349">
        <v>18000000</v>
      </c>
      <c r="O93" s="349">
        <v>6580000</v>
      </c>
    </row>
    <row r="94" spans="1:15" ht="16.5" x14ac:dyDescent="0.25">
      <c r="A94" s="382"/>
      <c r="B94" s="183"/>
      <c r="C94" s="352"/>
      <c r="D94" s="366">
        <f>'quý 1-đ'!D96+'quý 2-đ'!D94</f>
        <v>0</v>
      </c>
      <c r="E94" s="191"/>
      <c r="F94" s="191">
        <v>0</v>
      </c>
      <c r="G94" s="57"/>
      <c r="H94" s="72"/>
      <c r="I94" s="72"/>
      <c r="J94" s="53"/>
      <c r="N94" s="383"/>
      <c r="O94" s="349"/>
    </row>
    <row r="95" spans="1:15" ht="30" x14ac:dyDescent="0.25">
      <c r="A95" s="384" t="s">
        <v>217</v>
      </c>
      <c r="B95" s="385" t="s">
        <v>247</v>
      </c>
      <c r="C95" s="352">
        <v>72749218</v>
      </c>
      <c r="D95" s="366">
        <f>'quý 1-đ'!D97+'quý 2-đ'!D95</f>
        <v>4990000</v>
      </c>
      <c r="E95" s="191"/>
      <c r="F95" s="191">
        <v>0</v>
      </c>
      <c r="G95" s="59"/>
      <c r="H95" s="72"/>
      <c r="I95" s="96">
        <v>477400</v>
      </c>
      <c r="J95" s="47"/>
      <c r="N95" s="349">
        <v>72749218</v>
      </c>
      <c r="O95" s="96"/>
    </row>
    <row r="96" spans="1:15" ht="16.5" x14ac:dyDescent="0.25">
      <c r="A96" s="261" t="s">
        <v>217</v>
      </c>
      <c r="B96" s="238" t="s">
        <v>218</v>
      </c>
      <c r="C96" s="352">
        <v>186000000</v>
      </c>
      <c r="D96" s="366">
        <f>'quý 1-đ'!D98+'quý 2-đ'!D96</f>
        <v>0</v>
      </c>
      <c r="E96" s="191">
        <f t="shared" si="2"/>
        <v>17.600000000000001</v>
      </c>
      <c r="F96" s="191">
        <v>0</v>
      </c>
      <c r="G96" s="138"/>
      <c r="H96" s="349">
        <v>10000000</v>
      </c>
      <c r="I96" s="96">
        <v>5749652</v>
      </c>
      <c r="J96" s="139"/>
      <c r="N96" s="349">
        <v>186000000</v>
      </c>
      <c r="O96" s="96"/>
    </row>
    <row r="97" spans="1:15" ht="16.5" x14ac:dyDescent="0.25">
      <c r="A97" s="386" t="s">
        <v>219</v>
      </c>
      <c r="B97" s="299" t="s">
        <v>220</v>
      </c>
      <c r="C97" s="373">
        <v>50000000</v>
      </c>
      <c r="D97" s="366">
        <f>'quý 1-đ'!D99+'quý 2-đ'!D97</f>
        <v>0</v>
      </c>
      <c r="E97" s="275">
        <f t="shared" si="2"/>
        <v>-0.31594387883188058</v>
      </c>
      <c r="F97" s="275">
        <v>0</v>
      </c>
      <c r="G97" s="59"/>
      <c r="H97" s="383">
        <v>73093418</v>
      </c>
      <c r="I97" s="383">
        <v>8300000</v>
      </c>
      <c r="J97" s="47"/>
      <c r="N97" s="81">
        <v>50000000</v>
      </c>
      <c r="O97" s="81"/>
    </row>
    <row r="98" spans="1:15" x14ac:dyDescent="0.25">
      <c r="A98" s="441" t="s">
        <v>221</v>
      </c>
      <c r="B98" s="441"/>
      <c r="C98" s="387">
        <f>C99+C110+C116+C126</f>
        <v>815843000</v>
      </c>
      <c r="D98" s="330">
        <f>D99+D110+D116+D126</f>
        <v>40323720</v>
      </c>
      <c r="E98" s="282">
        <f t="shared" si="2"/>
        <v>3.4080559757942512</v>
      </c>
      <c r="F98" s="282"/>
      <c r="G98" s="59"/>
      <c r="H98" s="349">
        <v>185080000</v>
      </c>
      <c r="I98" s="96"/>
      <c r="J98" s="83"/>
      <c r="N98" s="114">
        <v>815843000</v>
      </c>
      <c r="O98" s="114">
        <v>203173300</v>
      </c>
    </row>
    <row r="99" spans="1:15" x14ac:dyDescent="0.25">
      <c r="A99" s="438" t="s">
        <v>139</v>
      </c>
      <c r="B99" s="438"/>
      <c r="C99" s="381">
        <f>C100+C102+C104</f>
        <v>251584800</v>
      </c>
      <c r="D99" s="329">
        <f>D100+D102+D104</f>
        <v>17073720</v>
      </c>
      <c r="E99" s="282">
        <f t="shared" si="2"/>
        <v>4.0316960000000002</v>
      </c>
      <c r="F99" s="282"/>
      <c r="G99" s="115"/>
      <c r="H99" s="349">
        <v>50000000</v>
      </c>
      <c r="I99" s="96"/>
      <c r="J99" s="89"/>
      <c r="N99" s="72">
        <v>251584800</v>
      </c>
      <c r="O99" s="72">
        <v>33870300</v>
      </c>
    </row>
    <row r="100" spans="1:15" x14ac:dyDescent="0.25">
      <c r="A100" s="279" t="s">
        <v>140</v>
      </c>
      <c r="B100" s="280" t="s">
        <v>10</v>
      </c>
      <c r="C100" s="340">
        <f>SUM(C101)</f>
        <v>0</v>
      </c>
      <c r="D100" s="322">
        <f>SUM(D101)</f>
        <v>0</v>
      </c>
      <c r="E100" s="282">
        <f t="shared" si="2"/>
        <v>-1</v>
      </c>
      <c r="F100" s="282">
        <v>0</v>
      </c>
      <c r="G100" s="57"/>
      <c r="H100" s="81">
        <v>768000000</v>
      </c>
      <c r="I100" s="81">
        <v>107695327</v>
      </c>
      <c r="J100" s="53"/>
      <c r="N100" s="96">
        <v>0</v>
      </c>
      <c r="O100" s="96">
        <v>0</v>
      </c>
    </row>
    <row r="101" spans="1:15" x14ac:dyDescent="0.25">
      <c r="A101" s="313" t="s">
        <v>222</v>
      </c>
      <c r="B101" s="314" t="s">
        <v>223</v>
      </c>
      <c r="C101" s="388"/>
      <c r="D101" s="331"/>
      <c r="E101" s="291">
        <f t="shared" si="2"/>
        <v>-1</v>
      </c>
      <c r="F101" s="291">
        <v>0</v>
      </c>
      <c r="G101" s="59"/>
      <c r="H101" s="114">
        <v>95450000</v>
      </c>
      <c r="I101" s="114">
        <v>31574400</v>
      </c>
      <c r="J101" s="47"/>
      <c r="N101" s="142"/>
      <c r="O101" s="142"/>
    </row>
    <row r="102" spans="1:15" x14ac:dyDescent="0.25">
      <c r="A102" s="279" t="s">
        <v>146</v>
      </c>
      <c r="B102" s="280" t="s">
        <v>0</v>
      </c>
      <c r="C102" s="389">
        <f>C103</f>
        <v>65000000</v>
      </c>
      <c r="D102" s="332">
        <f>D103</f>
        <v>0</v>
      </c>
      <c r="E102" s="282">
        <v>0</v>
      </c>
      <c r="F102" s="282">
        <v>0</v>
      </c>
      <c r="G102" s="57"/>
      <c r="H102" s="72">
        <v>0</v>
      </c>
      <c r="I102" s="72">
        <v>0</v>
      </c>
      <c r="J102" s="47"/>
      <c r="N102" s="96">
        <v>65000000</v>
      </c>
      <c r="O102" s="96">
        <v>0</v>
      </c>
    </row>
    <row r="103" spans="1:15" x14ac:dyDescent="0.25">
      <c r="A103" s="315" t="s">
        <v>224</v>
      </c>
      <c r="B103" s="316" t="s">
        <v>225</v>
      </c>
      <c r="C103" s="390">
        <v>65000000</v>
      </c>
      <c r="D103" s="331"/>
      <c r="E103" s="291">
        <v>0</v>
      </c>
      <c r="F103" s="291">
        <v>0</v>
      </c>
      <c r="G103" s="59"/>
      <c r="H103" s="96"/>
      <c r="I103" s="96"/>
      <c r="J103" s="47"/>
      <c r="N103" s="72">
        <v>65000000</v>
      </c>
      <c r="O103" s="72"/>
    </row>
    <row r="104" spans="1:15" x14ac:dyDescent="0.25">
      <c r="A104" s="279" t="s">
        <v>163</v>
      </c>
      <c r="B104" s="280" t="s">
        <v>164</v>
      </c>
      <c r="C104" s="340">
        <f>SUM(C105:C109)</f>
        <v>186584800</v>
      </c>
      <c r="D104" s="322">
        <f>SUM(D105:D109)</f>
        <v>17073720</v>
      </c>
      <c r="E104" s="282"/>
      <c r="F104" s="282"/>
      <c r="G104" s="57"/>
      <c r="H104" s="142">
        <v>0</v>
      </c>
      <c r="I104" s="142">
        <v>0</v>
      </c>
      <c r="J104" s="53"/>
      <c r="N104" s="349">
        <v>186584800</v>
      </c>
      <c r="O104" s="96">
        <v>33870300</v>
      </c>
    </row>
    <row r="105" spans="1:15" x14ac:dyDescent="0.25">
      <c r="A105" s="309" t="s">
        <v>226</v>
      </c>
      <c r="B105" s="310" t="s">
        <v>248</v>
      </c>
      <c r="C105" s="348">
        <v>21600000</v>
      </c>
      <c r="D105" s="324"/>
      <c r="E105" s="278"/>
      <c r="F105" s="278"/>
      <c r="G105" s="59"/>
      <c r="H105" s="96"/>
      <c r="I105" s="96"/>
      <c r="J105" s="47"/>
      <c r="N105" s="349">
        <v>21600000</v>
      </c>
      <c r="O105" s="96"/>
    </row>
    <row r="106" spans="1:15" ht="16.5" x14ac:dyDescent="0.25">
      <c r="A106" s="209" t="s">
        <v>226</v>
      </c>
      <c r="B106" s="260" t="s">
        <v>249</v>
      </c>
      <c r="C106" s="352">
        <v>96900000</v>
      </c>
      <c r="D106" s="366">
        <f>'quý 2-đ'!D106</f>
        <v>17073720</v>
      </c>
      <c r="E106" s="191">
        <f t="shared" si="2"/>
        <v>1.5191199580932426E-2</v>
      </c>
      <c r="F106" s="191">
        <f t="shared" si="2"/>
        <v>-0.45925433262389787</v>
      </c>
      <c r="G106" s="59"/>
      <c r="H106" s="72">
        <v>95450000</v>
      </c>
      <c r="I106" s="72">
        <v>31574400</v>
      </c>
      <c r="J106" s="47"/>
      <c r="N106" s="349">
        <v>96900000</v>
      </c>
      <c r="O106" s="344">
        <v>33870300</v>
      </c>
    </row>
    <row r="107" spans="1:15" ht="16.5" x14ac:dyDescent="0.25">
      <c r="A107" s="209" t="s">
        <v>226</v>
      </c>
      <c r="B107" s="260" t="s">
        <v>250</v>
      </c>
      <c r="C107" s="352">
        <v>6000000</v>
      </c>
      <c r="D107" s="328"/>
      <c r="E107" s="191">
        <f t="shared" si="2"/>
        <v>2.3557046979865772</v>
      </c>
      <c r="F107" s="191"/>
      <c r="G107" s="59"/>
      <c r="H107" s="349">
        <v>1788000</v>
      </c>
      <c r="I107" s="96"/>
      <c r="J107" s="47"/>
      <c r="N107" s="349">
        <v>6000000</v>
      </c>
      <c r="O107" s="96"/>
    </row>
    <row r="108" spans="1:15" x14ac:dyDescent="0.25">
      <c r="A108" s="207">
        <v>6449</v>
      </c>
      <c r="B108" s="183" t="s">
        <v>251</v>
      </c>
      <c r="C108" s="352">
        <v>5364000</v>
      </c>
      <c r="D108" s="327"/>
      <c r="E108" s="191">
        <f t="shared" si="2"/>
        <v>-0.5033333333333333</v>
      </c>
      <c r="F108" s="191"/>
      <c r="G108" s="59"/>
      <c r="H108" s="349">
        <v>10800000</v>
      </c>
      <c r="I108" s="96"/>
      <c r="J108" s="47"/>
      <c r="N108" s="349">
        <v>5364000</v>
      </c>
      <c r="O108" s="96"/>
    </row>
    <row r="109" spans="1:15" ht="16.5" x14ac:dyDescent="0.25">
      <c r="A109" s="298">
        <v>6757</v>
      </c>
      <c r="B109" s="308" t="s">
        <v>252</v>
      </c>
      <c r="C109" s="373">
        <v>56720800</v>
      </c>
      <c r="D109" s="323"/>
      <c r="E109" s="275">
        <f t="shared" si="2"/>
        <v>-0.25647169860787039</v>
      </c>
      <c r="F109" s="275">
        <f t="shared" si="2"/>
        <v>-1</v>
      </c>
      <c r="G109" s="59"/>
      <c r="H109" s="349">
        <v>76286000</v>
      </c>
      <c r="I109" s="344">
        <v>31574400</v>
      </c>
      <c r="J109" s="47"/>
      <c r="N109" s="349">
        <v>56720800</v>
      </c>
      <c r="O109" s="96"/>
    </row>
    <row r="110" spans="1:15" x14ac:dyDescent="0.25">
      <c r="A110" s="445" t="s">
        <v>167</v>
      </c>
      <c r="B110" s="445"/>
      <c r="C110" s="381">
        <f>C111+C114</f>
        <v>1800000</v>
      </c>
      <c r="D110" s="329">
        <f>D111+D114</f>
        <v>0</v>
      </c>
      <c r="E110" s="282">
        <f t="shared" si="2"/>
        <v>-0.4</v>
      </c>
      <c r="F110" s="282"/>
      <c r="G110" s="146"/>
      <c r="H110" s="349">
        <v>3000000</v>
      </c>
      <c r="I110" s="96"/>
      <c r="J110" s="89"/>
      <c r="N110" s="114">
        <v>1800000</v>
      </c>
      <c r="O110" s="114">
        <v>0</v>
      </c>
    </row>
    <row r="111" spans="1:15" x14ac:dyDescent="0.25">
      <c r="A111" s="279" t="s">
        <v>198</v>
      </c>
      <c r="B111" s="317" t="s">
        <v>12</v>
      </c>
      <c r="C111" s="340">
        <f>SUM(C112:C113)</f>
        <v>0</v>
      </c>
      <c r="D111" s="322">
        <f>SUM(D112:D113)</f>
        <v>0</v>
      </c>
      <c r="E111" s="282">
        <f t="shared" si="2"/>
        <v>-1</v>
      </c>
      <c r="F111" s="282"/>
      <c r="G111" s="57"/>
      <c r="H111" s="349">
        <v>2682000</v>
      </c>
      <c r="I111" s="96"/>
      <c r="J111" s="53"/>
      <c r="N111" s="72">
        <v>0</v>
      </c>
      <c r="O111" s="72">
        <v>0</v>
      </c>
    </row>
    <row r="112" spans="1:15" x14ac:dyDescent="0.25">
      <c r="A112" s="283" t="s">
        <v>227</v>
      </c>
      <c r="B112" s="284" t="s">
        <v>228</v>
      </c>
      <c r="C112" s="348"/>
      <c r="D112" s="324">
        <v>0</v>
      </c>
      <c r="E112" s="278">
        <f t="shared" si="2"/>
        <v>-1</v>
      </c>
      <c r="F112" s="278"/>
      <c r="G112" s="59"/>
      <c r="H112" s="349">
        <v>894000</v>
      </c>
      <c r="I112" s="96"/>
      <c r="J112" s="47"/>
      <c r="N112" s="72"/>
      <c r="O112" s="72">
        <v>0</v>
      </c>
    </row>
    <row r="113" spans="1:15" ht="16.5" x14ac:dyDescent="0.25">
      <c r="A113" s="273" t="s">
        <v>227</v>
      </c>
      <c r="B113" s="274" t="s">
        <v>229</v>
      </c>
      <c r="C113" s="373"/>
      <c r="D113" s="323">
        <v>0</v>
      </c>
      <c r="E113" s="275">
        <f t="shared" si="2"/>
        <v>-1</v>
      </c>
      <c r="F113" s="275">
        <v>0</v>
      </c>
      <c r="G113" s="59"/>
      <c r="H113" s="114">
        <v>36800000</v>
      </c>
      <c r="I113" s="114">
        <v>17522427</v>
      </c>
      <c r="J113" s="47"/>
      <c r="N113" s="349"/>
      <c r="O113" s="344">
        <v>0</v>
      </c>
    </row>
    <row r="114" spans="1:15" x14ac:dyDescent="0.25">
      <c r="A114" s="279" t="s">
        <v>213</v>
      </c>
      <c r="B114" s="317" t="s">
        <v>214</v>
      </c>
      <c r="C114" s="340">
        <f>SUM(C115:C115)</f>
        <v>1800000</v>
      </c>
      <c r="D114" s="322">
        <f>SUM(D115:D115)</f>
        <v>0</v>
      </c>
      <c r="E114" s="282">
        <f t="shared" si="2"/>
        <v>-0.94857142857142862</v>
      </c>
      <c r="F114" s="282">
        <v>0</v>
      </c>
      <c r="G114" s="57"/>
      <c r="H114" s="72">
        <v>35000000</v>
      </c>
      <c r="I114" s="72">
        <v>17522427</v>
      </c>
      <c r="J114" s="53"/>
      <c r="N114" s="349">
        <v>1800000</v>
      </c>
      <c r="O114" s="96">
        <v>0</v>
      </c>
    </row>
    <row r="115" spans="1:15" ht="16.5" x14ac:dyDescent="0.25">
      <c r="A115" s="315" t="s">
        <v>44</v>
      </c>
      <c r="B115" s="316" t="s">
        <v>230</v>
      </c>
      <c r="C115" s="390">
        <v>1800000</v>
      </c>
      <c r="D115" s="331">
        <v>0</v>
      </c>
      <c r="E115" s="291">
        <f t="shared" si="2"/>
        <v>-0.88</v>
      </c>
      <c r="F115" s="291">
        <v>0</v>
      </c>
      <c r="G115" s="59"/>
      <c r="H115" s="349">
        <v>15000000</v>
      </c>
      <c r="I115" s="344">
        <v>17522427</v>
      </c>
      <c r="J115" s="47"/>
      <c r="N115" s="72">
        <v>1800000</v>
      </c>
      <c r="O115" s="72">
        <v>0</v>
      </c>
    </row>
    <row r="116" spans="1:15" ht="17.25" x14ac:dyDescent="0.4">
      <c r="A116" s="439" t="s">
        <v>215</v>
      </c>
      <c r="B116" s="439"/>
      <c r="C116" s="391">
        <f>C117</f>
        <v>302458200</v>
      </c>
      <c r="D116" s="333">
        <f>D117</f>
        <v>23250000</v>
      </c>
      <c r="E116" s="282">
        <f t="shared" si="2"/>
        <v>14.122909999999999</v>
      </c>
      <c r="F116" s="282"/>
      <c r="G116" s="88"/>
      <c r="H116" s="349">
        <v>20000000</v>
      </c>
      <c r="I116" s="96">
        <v>0</v>
      </c>
      <c r="J116" s="89"/>
      <c r="N116" s="349">
        <v>302458200</v>
      </c>
      <c r="O116" s="96">
        <v>169303000</v>
      </c>
    </row>
    <row r="117" spans="1:15" ht="17.25" x14ac:dyDescent="0.4">
      <c r="A117" s="279" t="s">
        <v>231</v>
      </c>
      <c r="B117" s="280" t="s">
        <v>13</v>
      </c>
      <c r="C117" s="340">
        <f>SUM(C119:C125)</f>
        <v>302458200</v>
      </c>
      <c r="D117" s="322">
        <f>SUM(D118:D125)</f>
        <v>23250000</v>
      </c>
      <c r="E117" s="282">
        <f t="shared" si="2"/>
        <v>167.03233333333333</v>
      </c>
      <c r="F117" s="282"/>
      <c r="G117" s="57"/>
      <c r="H117" s="72">
        <v>1800000</v>
      </c>
      <c r="I117" s="72">
        <v>0</v>
      </c>
      <c r="J117" s="53"/>
      <c r="N117" s="148">
        <v>302458200</v>
      </c>
      <c r="O117" s="148">
        <v>169303000</v>
      </c>
    </row>
    <row r="118" spans="1:15" ht="45" x14ac:dyDescent="0.25">
      <c r="A118" s="312" t="s">
        <v>254</v>
      </c>
      <c r="B118" s="392" t="s">
        <v>17</v>
      </c>
      <c r="C118" s="393"/>
      <c r="D118" s="366"/>
      <c r="E118" s="278">
        <f t="shared" si="2"/>
        <v>-1</v>
      </c>
      <c r="F118" s="278"/>
      <c r="G118" s="57"/>
      <c r="H118" s="349">
        <v>1800000</v>
      </c>
      <c r="I118" s="96">
        <v>0</v>
      </c>
      <c r="J118" s="53"/>
      <c r="N118" s="72"/>
      <c r="O118" s="72">
        <v>15543000</v>
      </c>
    </row>
    <row r="119" spans="1:15" ht="17.25" x14ac:dyDescent="0.4">
      <c r="A119" s="218" t="s">
        <v>217</v>
      </c>
      <c r="B119" s="245" t="s">
        <v>232</v>
      </c>
      <c r="C119" s="394">
        <v>123358200</v>
      </c>
      <c r="D119" s="366"/>
      <c r="E119" s="191">
        <f t="shared" si="2"/>
        <v>-0.79769052890528902</v>
      </c>
      <c r="F119" s="191">
        <f t="shared" si="2"/>
        <v>-1</v>
      </c>
      <c r="G119" s="59"/>
      <c r="H119" s="148">
        <v>609750000</v>
      </c>
      <c r="I119" s="148">
        <v>58598500</v>
      </c>
      <c r="J119" s="47"/>
      <c r="N119" s="72">
        <v>123358200</v>
      </c>
      <c r="O119" s="96"/>
    </row>
    <row r="120" spans="1:15" x14ac:dyDescent="0.25">
      <c r="A120" s="197" t="s">
        <v>217</v>
      </c>
      <c r="B120" s="232" t="s">
        <v>233</v>
      </c>
      <c r="C120" s="352">
        <v>144000000</v>
      </c>
      <c r="D120" s="327"/>
      <c r="E120" s="191">
        <f t="shared" si="2"/>
        <v>-0.76383763837638374</v>
      </c>
      <c r="F120" s="191">
        <f t="shared" si="2"/>
        <v>-1</v>
      </c>
      <c r="G120" s="59"/>
      <c r="H120" s="72">
        <v>609750000</v>
      </c>
      <c r="I120" s="72">
        <v>58598500</v>
      </c>
      <c r="J120" s="47"/>
      <c r="N120" s="395">
        <v>144000000</v>
      </c>
      <c r="O120" s="96"/>
    </row>
    <row r="121" spans="1:15" x14ac:dyDescent="0.25">
      <c r="A121" s="218" t="s">
        <v>217</v>
      </c>
      <c r="B121" s="245" t="s">
        <v>234</v>
      </c>
      <c r="C121" s="352">
        <v>900000</v>
      </c>
      <c r="D121" s="327"/>
      <c r="E121" s="191"/>
      <c r="F121" s="191">
        <v>0</v>
      </c>
      <c r="G121" s="59"/>
      <c r="H121" s="72"/>
      <c r="I121" s="96">
        <v>58598500</v>
      </c>
      <c r="J121" s="47"/>
      <c r="N121" s="96">
        <v>900000</v>
      </c>
      <c r="O121" s="96"/>
    </row>
    <row r="122" spans="1:15" x14ac:dyDescent="0.25">
      <c r="A122" s="218" t="s">
        <v>217</v>
      </c>
      <c r="B122" s="245" t="s">
        <v>235</v>
      </c>
      <c r="C122" s="352">
        <v>14200000</v>
      </c>
      <c r="D122" s="327"/>
      <c r="E122" s="191">
        <f t="shared" si="2"/>
        <v>-0.96450000000000002</v>
      </c>
      <c r="F122" s="191">
        <v>0</v>
      </c>
      <c r="G122" s="59"/>
      <c r="H122" s="395">
        <v>400000000</v>
      </c>
      <c r="I122" s="96">
        <v>0</v>
      </c>
      <c r="J122" s="47"/>
      <c r="N122" s="96">
        <v>14200000</v>
      </c>
      <c r="O122" s="96"/>
    </row>
    <row r="123" spans="1:15" ht="16.5" x14ac:dyDescent="0.25">
      <c r="A123" s="197" t="s">
        <v>217</v>
      </c>
      <c r="B123" s="232" t="s">
        <v>236</v>
      </c>
      <c r="C123" s="352">
        <v>10000000</v>
      </c>
      <c r="D123" s="366"/>
      <c r="E123" s="191">
        <f t="shared" si="2"/>
        <v>-0.93055555555555558</v>
      </c>
      <c r="F123" s="191">
        <v>0</v>
      </c>
      <c r="G123" s="59"/>
      <c r="H123" s="96">
        <v>144000000</v>
      </c>
      <c r="I123" s="96"/>
      <c r="J123" s="47"/>
      <c r="N123" s="96">
        <v>10000000</v>
      </c>
      <c r="O123" s="96">
        <v>4160000</v>
      </c>
    </row>
    <row r="124" spans="1:15" ht="16.5" x14ac:dyDescent="0.25">
      <c r="A124" s="197" t="s">
        <v>237</v>
      </c>
      <c r="B124" s="232" t="s">
        <v>58</v>
      </c>
      <c r="C124" s="352">
        <v>10000000</v>
      </c>
      <c r="D124" s="366"/>
      <c r="E124" s="191"/>
      <c r="F124" s="191">
        <v>0</v>
      </c>
      <c r="G124" s="59"/>
      <c r="H124" s="96"/>
      <c r="I124" s="96"/>
      <c r="J124" s="47"/>
      <c r="N124" s="349">
        <v>10000000</v>
      </c>
      <c r="O124" s="96">
        <v>149600000</v>
      </c>
    </row>
    <row r="125" spans="1:15" x14ac:dyDescent="0.25">
      <c r="A125" s="273" t="s">
        <v>217</v>
      </c>
      <c r="B125" s="274" t="s">
        <v>238</v>
      </c>
      <c r="C125" s="373"/>
      <c r="D125" s="323">
        <f>'quý 2-đ'!D125</f>
        <v>23250000</v>
      </c>
      <c r="E125" s="275">
        <v>0</v>
      </c>
      <c r="F125" s="275">
        <v>0</v>
      </c>
      <c r="G125" s="59"/>
      <c r="H125" s="96"/>
      <c r="I125" s="96"/>
      <c r="J125" s="47"/>
      <c r="N125" s="349"/>
      <c r="O125" s="96"/>
    </row>
    <row r="126" spans="1:15" x14ac:dyDescent="0.25">
      <c r="A126" s="440" t="s">
        <v>239</v>
      </c>
      <c r="B126" s="440"/>
      <c r="C126" s="396">
        <f>C127+C128+C129+C130</f>
        <v>260000000</v>
      </c>
      <c r="D126" s="330">
        <f>SUM(D127:D130)</f>
        <v>0</v>
      </c>
      <c r="E126" s="282">
        <f t="shared" si="2"/>
        <v>16.333333333333332</v>
      </c>
      <c r="F126" s="282">
        <v>0</v>
      </c>
      <c r="G126" s="57"/>
      <c r="H126" s="349">
        <v>15000000</v>
      </c>
      <c r="I126" s="96"/>
      <c r="J126" s="83"/>
      <c r="N126" s="395">
        <v>260000000</v>
      </c>
      <c r="O126" s="96">
        <v>0</v>
      </c>
    </row>
    <row r="127" spans="1:15" x14ac:dyDescent="0.25">
      <c r="A127" s="276">
        <v>6956</v>
      </c>
      <c r="B127" s="305" t="s">
        <v>240</v>
      </c>
      <c r="C127" s="358">
        <v>120000000</v>
      </c>
      <c r="D127" s="324"/>
      <c r="E127" s="278">
        <f t="shared" si="2"/>
        <v>11</v>
      </c>
      <c r="F127" s="278">
        <v>0</v>
      </c>
      <c r="G127" s="59"/>
      <c r="H127" s="349">
        <v>10000000</v>
      </c>
      <c r="I127" s="96"/>
      <c r="J127" s="47"/>
      <c r="N127" s="81">
        <v>120000000</v>
      </c>
      <c r="O127" s="81"/>
    </row>
    <row r="128" spans="1:15" x14ac:dyDescent="0.25">
      <c r="A128" s="207">
        <v>6956</v>
      </c>
      <c r="B128" s="183" t="s">
        <v>241</v>
      </c>
      <c r="C128" s="397">
        <v>40000000</v>
      </c>
      <c r="D128" s="327"/>
      <c r="E128" s="191">
        <f t="shared" si="2"/>
        <v>-1.8404907975460124E-2</v>
      </c>
      <c r="F128" s="191">
        <v>0</v>
      </c>
      <c r="G128" s="59"/>
      <c r="H128" s="395">
        <v>40750000</v>
      </c>
      <c r="I128" s="96"/>
      <c r="J128" s="47"/>
      <c r="N128" s="96">
        <v>40000000</v>
      </c>
      <c r="O128" s="96"/>
    </row>
    <row r="129" spans="1:15" x14ac:dyDescent="0.25">
      <c r="A129" s="207">
        <v>6999</v>
      </c>
      <c r="B129" s="238" t="s">
        <v>242</v>
      </c>
      <c r="C129" s="397">
        <v>50000000</v>
      </c>
      <c r="D129" s="327"/>
      <c r="E129" s="191">
        <f t="shared" si="2"/>
        <v>0.92307692307692313</v>
      </c>
      <c r="F129" s="191">
        <v>0</v>
      </c>
      <c r="G129" s="59"/>
      <c r="H129" s="81">
        <v>26000000</v>
      </c>
      <c r="I129" s="81">
        <v>0</v>
      </c>
      <c r="J129" s="47"/>
      <c r="N129" s="96">
        <v>50000000</v>
      </c>
      <c r="O129" s="96"/>
    </row>
    <row r="130" spans="1:15" x14ac:dyDescent="0.25">
      <c r="A130" s="398">
        <v>6999</v>
      </c>
      <c r="B130" s="399" t="s">
        <v>253</v>
      </c>
      <c r="C130" s="400">
        <v>50000000</v>
      </c>
      <c r="D130" s="334"/>
      <c r="E130" s="227"/>
      <c r="F130" s="227">
        <v>0</v>
      </c>
      <c r="G130" s="59"/>
      <c r="H130" s="96"/>
      <c r="I130" s="96"/>
      <c r="J130" s="47"/>
      <c r="N130" s="359">
        <v>26000000</v>
      </c>
      <c r="O130" s="96"/>
    </row>
    <row r="131" spans="1:15" x14ac:dyDescent="0.25">
      <c r="A131" s="154"/>
      <c r="B131" s="154"/>
      <c r="C131" s="410" t="s">
        <v>357</v>
      </c>
      <c r="D131" s="410"/>
      <c r="E131" s="410"/>
      <c r="F131" s="410"/>
      <c r="G131" s="155"/>
      <c r="H131" s="359">
        <v>26000000</v>
      </c>
      <c r="I131" s="96"/>
      <c r="J131" s="154"/>
      <c r="N131" s="96"/>
      <c r="O131" s="96"/>
    </row>
    <row r="132" spans="1:15" x14ac:dyDescent="0.25">
      <c r="A132" s="47"/>
      <c r="B132" s="47"/>
      <c r="C132" s="411" t="s">
        <v>16</v>
      </c>
      <c r="D132" s="411"/>
      <c r="E132" s="411"/>
      <c r="F132" s="411"/>
      <c r="G132" s="157"/>
      <c r="H132" s="96"/>
      <c r="I132" s="96"/>
      <c r="J132" s="47"/>
      <c r="N132" s="96"/>
      <c r="O132" s="96"/>
    </row>
    <row r="133" spans="1:15" x14ac:dyDescent="0.25">
      <c r="A133" s="47"/>
      <c r="B133" s="47"/>
      <c r="C133" s="54"/>
      <c r="D133" s="335"/>
      <c r="E133" s="56"/>
      <c r="F133" s="56"/>
      <c r="G133" s="57"/>
      <c r="H133" s="96"/>
      <c r="I133" s="96"/>
      <c r="J133" s="47"/>
    </row>
    <row r="134" spans="1:15" x14ac:dyDescent="0.25">
      <c r="A134" s="47"/>
      <c r="B134" s="47"/>
      <c r="C134" s="54"/>
      <c r="D134" s="54"/>
      <c r="E134" s="56"/>
      <c r="F134" s="56"/>
      <c r="G134" s="57"/>
      <c r="H134" s="54"/>
      <c r="I134" s="54"/>
      <c r="J134" s="47"/>
    </row>
    <row r="135" spans="1:15" x14ac:dyDescent="0.25">
      <c r="A135" s="47"/>
      <c r="B135" s="47"/>
      <c r="C135" s="54"/>
      <c r="D135" s="54"/>
      <c r="E135" s="56"/>
      <c r="F135" s="56"/>
      <c r="G135" s="57"/>
      <c r="H135" s="54"/>
      <c r="I135" s="54"/>
      <c r="J135" s="47"/>
    </row>
    <row r="136" spans="1:15" x14ac:dyDescent="0.25">
      <c r="A136" s="47"/>
      <c r="B136" s="47"/>
      <c r="C136" s="54"/>
      <c r="D136" s="54"/>
      <c r="E136" s="56"/>
      <c r="F136" s="56"/>
      <c r="G136" s="57"/>
      <c r="H136" s="54"/>
      <c r="I136" s="54"/>
      <c r="J136" s="47"/>
    </row>
    <row r="137" spans="1:15" x14ac:dyDescent="0.25">
      <c r="A137" s="47"/>
      <c r="B137" s="47"/>
      <c r="C137" s="411" t="s">
        <v>19</v>
      </c>
      <c r="D137" s="411"/>
      <c r="E137" s="411"/>
      <c r="F137" s="411"/>
      <c r="G137" s="157"/>
      <c r="H137" s="46"/>
      <c r="I137" s="46"/>
    </row>
    <row r="138" spans="1:15" x14ac:dyDescent="0.25">
      <c r="A138" s="47"/>
      <c r="B138" s="47"/>
      <c r="C138" s="411"/>
      <c r="D138" s="411"/>
      <c r="E138" s="411"/>
      <c r="F138" s="411"/>
      <c r="G138" s="157"/>
      <c r="H138" s="46"/>
      <c r="I138" s="46"/>
    </row>
  </sheetData>
  <mergeCells count="29">
    <mergeCell ref="H7:I7"/>
    <mergeCell ref="A1:F1"/>
    <mergeCell ref="A4:F4"/>
    <mergeCell ref="A5:F5"/>
    <mergeCell ref="A6:F6"/>
    <mergeCell ref="A7:F7"/>
    <mergeCell ref="O9:O11"/>
    <mergeCell ref="A8:F8"/>
    <mergeCell ref="H8:I8"/>
    <mergeCell ref="A9:A11"/>
    <mergeCell ref="B9:B11"/>
    <mergeCell ref="C9:C11"/>
    <mergeCell ref="D9:D11"/>
    <mergeCell ref="E9:E11"/>
    <mergeCell ref="F9:F11"/>
    <mergeCell ref="H9:H11"/>
    <mergeCell ref="I9:I11"/>
    <mergeCell ref="A16:B16"/>
    <mergeCell ref="C131:F131"/>
    <mergeCell ref="C132:F132"/>
    <mergeCell ref="C137:F138"/>
    <mergeCell ref="N9:N11"/>
    <mergeCell ref="A116:B116"/>
    <mergeCell ref="A126:B126"/>
    <mergeCell ref="A98:B98"/>
    <mergeCell ref="A99:B99"/>
    <mergeCell ref="A39:B39"/>
    <mergeCell ref="A88:B88"/>
    <mergeCell ref="A110:B110"/>
  </mergeCells>
  <conditionalFormatting sqref="I93:I96">
    <cfRule type="colorScale" priority="1">
      <colorScale>
        <cfvo type="min"/>
        <cfvo type="percentile" val="50"/>
        <cfvo type="max"/>
        <color rgb="FFF8696B"/>
        <color rgb="FFFCFCFF"/>
        <color rgb="FF63BE7B"/>
      </colorScale>
    </cfRule>
  </conditionalFormatting>
  <pageMargins left="0.45" right="0.45" top="0.5" bottom="0.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BIỂU 2</vt:lpstr>
      <vt:lpstr>2022</vt:lpstr>
      <vt:lpstr>quý 1-đ</vt:lpstr>
      <vt:lpstr>quý 2-đ</vt:lpstr>
      <vt:lpstr>quý 3-đ</vt:lpstr>
      <vt:lpstr>6 tháng</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 DUC THANG</dc:creator>
  <cp:lastModifiedBy>Admin</cp:lastModifiedBy>
  <cp:lastPrinted>2021-09-15T10:06:04Z</cp:lastPrinted>
  <dcterms:created xsi:type="dcterms:W3CDTF">2017-09-14T04:32:18Z</dcterms:created>
  <dcterms:modified xsi:type="dcterms:W3CDTF">2023-02-07T04:59:54Z</dcterms:modified>
</cp:coreProperties>
</file>