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0730" windowHeight="9630"/>
  </bookViews>
  <sheets>
    <sheet name="CK NGAN SACH QUY I-2018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7" i="1"/>
  <c r="G16" s="1"/>
  <c r="H17"/>
  <c r="H16" s="1"/>
  <c r="G21"/>
  <c r="H21"/>
  <c r="G23"/>
  <c r="H23"/>
  <c r="G33"/>
  <c r="H33"/>
  <c r="G36"/>
  <c r="H36"/>
  <c r="G44"/>
  <c r="H44"/>
  <c r="H43" s="1"/>
  <c r="G49"/>
  <c r="H49"/>
  <c r="G53"/>
  <c r="H53"/>
  <c r="G58"/>
  <c r="H58"/>
  <c r="G62"/>
  <c r="H62"/>
  <c r="G68"/>
  <c r="H68"/>
  <c r="H72"/>
  <c r="G75"/>
  <c r="G72" s="1"/>
  <c r="H81"/>
  <c r="G82"/>
  <c r="G81" s="1"/>
  <c r="F81" s="1"/>
  <c r="G84"/>
  <c r="G91"/>
  <c r="G90" s="1"/>
  <c r="H91"/>
  <c r="H90" s="1"/>
  <c r="G97"/>
  <c r="H98"/>
  <c r="H97" s="1"/>
  <c r="H100"/>
  <c r="G104"/>
  <c r="G103" s="1"/>
  <c r="H104"/>
  <c r="G106"/>
  <c r="H106"/>
  <c r="G108"/>
  <c r="H109"/>
  <c r="H108" s="1"/>
  <c r="F108" s="1"/>
  <c r="H110"/>
  <c r="H112"/>
  <c r="H113"/>
  <c r="G115"/>
  <c r="G114" s="1"/>
  <c r="H115"/>
  <c r="H114" s="1"/>
  <c r="G118"/>
  <c r="H118"/>
  <c r="G120"/>
  <c r="H120"/>
  <c r="G124"/>
  <c r="G123" s="1"/>
  <c r="H124"/>
  <c r="H123" s="1"/>
  <c r="G132"/>
  <c r="H132"/>
  <c r="G134"/>
  <c r="H134"/>
  <c r="D134"/>
  <c r="C134"/>
  <c r="F131"/>
  <c r="E128"/>
  <c r="F125"/>
  <c r="E125"/>
  <c r="F124"/>
  <c r="D124"/>
  <c r="C124"/>
  <c r="E124" s="1"/>
  <c r="D123"/>
  <c r="C123"/>
  <c r="E123" s="1"/>
  <c r="F122"/>
  <c r="F121"/>
  <c r="F120"/>
  <c r="D120"/>
  <c r="C120"/>
  <c r="E120" s="1"/>
  <c r="F117"/>
  <c r="E117"/>
  <c r="F116"/>
  <c r="E116"/>
  <c r="F115"/>
  <c r="D115"/>
  <c r="C115"/>
  <c r="E115" s="1"/>
  <c r="D114"/>
  <c r="C114"/>
  <c r="C102" s="1"/>
  <c r="F113"/>
  <c r="D113"/>
  <c r="E113" s="1"/>
  <c r="F112"/>
  <c r="E112"/>
  <c r="F111"/>
  <c r="E111"/>
  <c r="F110"/>
  <c r="E110"/>
  <c r="D110"/>
  <c r="F109"/>
  <c r="E109"/>
  <c r="D109"/>
  <c r="D108"/>
  <c r="E108" s="1"/>
  <c r="C108"/>
  <c r="D106"/>
  <c r="C106"/>
  <c r="D104"/>
  <c r="C104"/>
  <c r="D103"/>
  <c r="E103" s="1"/>
  <c r="C103"/>
  <c r="D102"/>
  <c r="E102" s="1"/>
  <c r="D100"/>
  <c r="C100"/>
  <c r="C97" s="1"/>
  <c r="D98"/>
  <c r="C98"/>
  <c r="D97"/>
  <c r="F96"/>
  <c r="E96"/>
  <c r="E95"/>
  <c r="E92"/>
  <c r="F91"/>
  <c r="D91"/>
  <c r="E91" s="1"/>
  <c r="C91"/>
  <c r="D90"/>
  <c r="E90" s="1"/>
  <c r="C90"/>
  <c r="E89"/>
  <c r="E86"/>
  <c r="E85"/>
  <c r="F84"/>
  <c r="E84"/>
  <c r="E83"/>
  <c r="F82"/>
  <c r="E82"/>
  <c r="D81"/>
  <c r="E81" s="1"/>
  <c r="C81"/>
  <c r="D78"/>
  <c r="C78"/>
  <c r="E78" s="1"/>
  <c r="E77"/>
  <c r="F76"/>
  <c r="E76"/>
  <c r="E75"/>
  <c r="F74"/>
  <c r="E74"/>
  <c r="F73"/>
  <c r="E73"/>
  <c r="D72"/>
  <c r="E72" s="1"/>
  <c r="C72"/>
  <c r="E70"/>
  <c r="E69"/>
  <c r="F68"/>
  <c r="D68"/>
  <c r="E68" s="1"/>
  <c r="C68"/>
  <c r="F67"/>
  <c r="F66"/>
  <c r="E66"/>
  <c r="F65"/>
  <c r="E65"/>
  <c r="F64"/>
  <c r="E64"/>
  <c r="F63"/>
  <c r="E63"/>
  <c r="F62"/>
  <c r="D62"/>
  <c r="C62"/>
  <c r="E62" s="1"/>
  <c r="F61"/>
  <c r="E61"/>
  <c r="F58"/>
  <c r="D58"/>
  <c r="C58"/>
  <c r="E58" s="1"/>
  <c r="E57"/>
  <c r="E56"/>
  <c r="E55"/>
  <c r="F54"/>
  <c r="E54"/>
  <c r="F53"/>
  <c r="D53"/>
  <c r="E53" s="1"/>
  <c r="C53"/>
  <c r="F52"/>
  <c r="E52"/>
  <c r="F51"/>
  <c r="E51"/>
  <c r="F50"/>
  <c r="E50"/>
  <c r="F49"/>
  <c r="D49"/>
  <c r="E49" s="1"/>
  <c r="C49"/>
  <c r="F48"/>
  <c r="E48"/>
  <c r="E47"/>
  <c r="F46"/>
  <c r="E46"/>
  <c r="F45"/>
  <c r="E45"/>
  <c r="F44"/>
  <c r="D44"/>
  <c r="C44"/>
  <c r="E44" s="1"/>
  <c r="C43"/>
  <c r="E42"/>
  <c r="D41"/>
  <c r="C41"/>
  <c r="E41" s="1"/>
  <c r="F40"/>
  <c r="E40"/>
  <c r="F39"/>
  <c r="E39"/>
  <c r="F38"/>
  <c r="E38"/>
  <c r="F37"/>
  <c r="E37"/>
  <c r="F36"/>
  <c r="D36"/>
  <c r="C36"/>
  <c r="E36" s="1"/>
  <c r="E35"/>
  <c r="F34"/>
  <c r="E34"/>
  <c r="F33"/>
  <c r="D33"/>
  <c r="E33" s="1"/>
  <c r="C33"/>
  <c r="F32"/>
  <c r="D32"/>
  <c r="E32" s="1"/>
  <c r="F31"/>
  <c r="E31"/>
  <c r="F29"/>
  <c r="E29"/>
  <c r="F28"/>
  <c r="E28"/>
  <c r="F27"/>
  <c r="E27"/>
  <c r="F25"/>
  <c r="E25"/>
  <c r="F24"/>
  <c r="E24"/>
  <c r="F23"/>
  <c r="C23"/>
  <c r="D21"/>
  <c r="C21"/>
  <c r="C16" s="1"/>
  <c r="C15" s="1"/>
  <c r="C14" s="1"/>
  <c r="F20"/>
  <c r="F19"/>
  <c r="E19"/>
  <c r="F18"/>
  <c r="E18"/>
  <c r="F17"/>
  <c r="D17"/>
  <c r="E17" s="1"/>
  <c r="C17"/>
  <c r="F123" l="1"/>
  <c r="F114"/>
  <c r="G102"/>
  <c r="F90"/>
  <c r="G43"/>
  <c r="G15"/>
  <c r="G14" s="1"/>
  <c r="H103"/>
  <c r="H15"/>
  <c r="F16"/>
  <c r="F72"/>
  <c r="E114"/>
  <c r="D23"/>
  <c r="D43"/>
  <c r="E43" s="1"/>
  <c r="F103" l="1"/>
  <c r="H102"/>
  <c r="F102" s="1"/>
  <c r="H14"/>
  <c r="F43"/>
  <c r="E23"/>
  <c r="D16"/>
  <c r="F15"/>
  <c r="F14"/>
  <c r="E16" l="1"/>
  <c r="D15"/>
  <c r="E15" l="1"/>
  <c r="D14"/>
  <c r="E14" s="1"/>
</calcChain>
</file>

<file path=xl/sharedStrings.xml><?xml version="1.0" encoding="utf-8"?>
<sst xmlns="http://schemas.openxmlformats.org/spreadsheetml/2006/main" count="239" uniqueCount="204">
  <si>
    <t>Biểu số 3 - Ban hành kèm theo Thông tư số 61/2017/TT-BTC ngày 15 tháng 6 năm 2017 của Bộ Tài chính</t>
  </si>
  <si>
    <t>ĐƠN VỊ: TRƯỜNG THCS AN BÌNH</t>
  </si>
  <si>
    <t>CHƯƠNG: 622 KHOẢN: 493 LoẠI: 490</t>
  </si>
  <si>
    <t>ĐÁNH GIÁ THỰC HiỆN DỰ TOÁN THU CHI NGÂN SÁCH</t>
  </si>
  <si>
    <t>QUÝ I NĂM 2018</t>
  </si>
  <si>
    <t>Số TT</t>
  </si>
  <si>
    <t>Nội dung</t>
  </si>
  <si>
    <t>Dự toán năm</t>
  </si>
  <si>
    <t>Ước thực hiện quý 1/2018</t>
  </si>
  <si>
    <t>So sánh (%)</t>
  </si>
  <si>
    <t>Dự toán</t>
  </si>
  <si>
    <t>Cùng kỳ năm trước</t>
  </si>
  <si>
    <t>I</t>
  </si>
  <si>
    <t>Tổng số thu, chi, nộp ngân sách phí, lệ phí</t>
  </si>
  <si>
    <t>II</t>
  </si>
  <si>
    <t>Dự toán chi ngân sách nhà nước</t>
  </si>
  <si>
    <t>NAM 2017</t>
  </si>
  <si>
    <t>QUY I/2017</t>
  </si>
  <si>
    <t>Chi sự nghiệp giáo dục, đào tạo, dạy nghề</t>
  </si>
  <si>
    <t>KINH PHÍ NHIỆM VỤ THƯỜNG XUYÊN</t>
  </si>
  <si>
    <t>Tiểu nhóm 0129: Chi thanh toán cho cá nhân</t>
  </si>
  <si>
    <t>6000</t>
  </si>
  <si>
    <t>Tiền lương</t>
  </si>
  <si>
    <t>6001</t>
  </si>
  <si>
    <t>Lương ngạch bậc được duyệt</t>
  </si>
  <si>
    <t>6003</t>
  </si>
  <si>
    <t>Lương hợp đồng dài hạn</t>
  </si>
  <si>
    <t>6004</t>
  </si>
  <si>
    <t>Lương ngoài biên chế</t>
  </si>
  <si>
    <t>Tiền công trả cho lao động thường xuyên theo hợp đồng</t>
  </si>
  <si>
    <t>Tiền công trả cho lao động thường xuyên theo hợp đồng (Phục vụ)</t>
  </si>
  <si>
    <t>6100</t>
  </si>
  <si>
    <t>Phụ cấp lương</t>
  </si>
  <si>
    <t>6101</t>
  </si>
  <si>
    <t>Phụ cấp chức vụ</t>
  </si>
  <si>
    <t>6102</t>
  </si>
  <si>
    <t>Phụ cấp khu vực</t>
  </si>
  <si>
    <t>6106</t>
  </si>
  <si>
    <t>Phụ cấp thêm giờ, thêm buổi</t>
  </si>
  <si>
    <t>6107</t>
  </si>
  <si>
    <t>Phụ cấp độc hại, nguy hiểm</t>
  </si>
  <si>
    <t>6112</t>
  </si>
  <si>
    <t>Phụ cấp ưu đãi ngành</t>
  </si>
  <si>
    <t>Phụ cấp trách nhiệm theo nghề, theo công việc</t>
  </si>
  <si>
    <t>Phụ cấp trách nhiệm hướng dẫn tập sự</t>
  </si>
  <si>
    <t>Phụ cấp thâm niên nghề</t>
  </si>
  <si>
    <t>Phụ cấp thâm niên vượt khung</t>
  </si>
  <si>
    <t>6250</t>
  </si>
  <si>
    <t>Phúc lợi tập thể</t>
  </si>
  <si>
    <t>6253</t>
  </si>
  <si>
    <t>Tàu xe nghỉ phép năm</t>
  </si>
  <si>
    <t>6299</t>
  </si>
  <si>
    <t>Tiền nước uống</t>
  </si>
  <si>
    <t>6300</t>
  </si>
  <si>
    <t>Các khoản đóng góp</t>
  </si>
  <si>
    <t>6301</t>
  </si>
  <si>
    <t>Bảo hiểm xã hội</t>
  </si>
  <si>
    <t>6302</t>
  </si>
  <si>
    <t>Bảo hiểm y tế</t>
  </si>
  <si>
    <t>6303</t>
  </si>
  <si>
    <t>Kinh phí công đoàn</t>
  </si>
  <si>
    <t>6304</t>
  </si>
  <si>
    <t>Bảo hiểm thất nghiệp</t>
  </si>
  <si>
    <t>6400</t>
  </si>
  <si>
    <t>Các khoản thanh toán cho cá nhân</t>
  </si>
  <si>
    <t>6404</t>
  </si>
  <si>
    <t>Chi thu nhập tăng thêm theo cơ chế khoán tự chủ</t>
  </si>
  <si>
    <t>Tiểu nhóm 0030: Chi mua hàng hóa, dịch vụ</t>
  </si>
  <si>
    <t>6500</t>
  </si>
  <si>
    <t>Chi thanh toán dịch vụ công cộng</t>
  </si>
  <si>
    <t>6501</t>
  </si>
  <si>
    <t>Thanh toán tiền điện</t>
  </si>
  <si>
    <t>6502</t>
  </si>
  <si>
    <t>Thanh toán tiền nước</t>
  </si>
  <si>
    <t>6503</t>
  </si>
  <si>
    <t>Thanh toán tiền nhiên liệu</t>
  </si>
  <si>
    <t>6504</t>
  </si>
  <si>
    <t>Tiền vệ sinh môi trường</t>
  </si>
  <si>
    <t>6550</t>
  </si>
  <si>
    <t>Vật tư văn phòng</t>
  </si>
  <si>
    <t>6551</t>
  </si>
  <si>
    <t>Vaăn phòng phẩm</t>
  </si>
  <si>
    <t>6552</t>
  </si>
  <si>
    <t>Mua sắm CCDC</t>
  </si>
  <si>
    <t>6599</t>
  </si>
  <si>
    <t>Vật tư văn phòng khác</t>
  </si>
  <si>
    <t>6600</t>
  </si>
  <si>
    <t>Thông tin tuyên truyền liên lạc</t>
  </si>
  <si>
    <t>Cước phí điện thoại</t>
  </si>
  <si>
    <t>Thuê bao cáp truyền hình, kết nối internet</t>
  </si>
  <si>
    <t>Sách báo, tạp chí thư viện</t>
  </si>
  <si>
    <t>Khoán điện thoại</t>
  </si>
  <si>
    <t>6650</t>
  </si>
  <si>
    <t>Hội nghị</t>
  </si>
  <si>
    <t>6651</t>
  </si>
  <si>
    <t>In tài liệu</t>
  </si>
  <si>
    <t>6699</t>
  </si>
  <si>
    <t>Chi tiền nước</t>
  </si>
  <si>
    <t>Chi phí khác</t>
  </si>
  <si>
    <t>6700</t>
  </si>
  <si>
    <t>Công tác phí</t>
  </si>
  <si>
    <t>6701</t>
  </si>
  <si>
    <t>Tiền vé máy bay, tàu xe</t>
  </si>
  <si>
    <t>6702</t>
  </si>
  <si>
    <t>Phụ cấp công tác phí</t>
  </si>
  <si>
    <t>6703</t>
  </si>
  <si>
    <t>Tiền thuê phòng ngủ</t>
  </si>
  <si>
    <t>6704</t>
  </si>
  <si>
    <t>Khoán công tác phí</t>
  </si>
  <si>
    <t>6749</t>
  </si>
  <si>
    <t>Chi khác (tài liệu đi tập huấn)</t>
  </si>
  <si>
    <t>6750</t>
  </si>
  <si>
    <t>Chi phí thuê mướn</t>
  </si>
  <si>
    <t>6751</t>
  </si>
  <si>
    <t>Thuê phương tiện vận chuyển</t>
  </si>
  <si>
    <t>6754</t>
  </si>
  <si>
    <t>Thuê thiết bị âm thanh, máy phô tô</t>
  </si>
  <si>
    <t>6799</t>
  </si>
  <si>
    <t>Chi phí thuê mướn khác (pho to, chăm sóc cây xanh)</t>
  </si>
  <si>
    <t>6900</t>
  </si>
  <si>
    <t>Sửa chữa thường xuyên TSCĐ</t>
  </si>
  <si>
    <t>6907</t>
  </si>
  <si>
    <t>Sửa chữa nhà cửa</t>
  </si>
  <si>
    <t>Sửa chữa thiết bị tin học</t>
  </si>
  <si>
    <t>Sửa chữa máy phô tô, điều hòa nhiệt độ, máy bơm nước, thiết bị phòng cháy chữa cháy, hệ thống âm thanh thi tiếng anh ...</t>
  </si>
  <si>
    <t>Đường điện cấp thoát nước</t>
  </si>
  <si>
    <t>Sửa chữa khác CSVC</t>
  </si>
  <si>
    <t>Mua sắm tài sản phục vụ công tác chuyên môn</t>
  </si>
  <si>
    <t>Làm khu vườn thực hành cho học sinh</t>
  </si>
  <si>
    <t>Mua sắm tài sản khác (âm thanh nghe tiếng anh)</t>
  </si>
  <si>
    <t>7000</t>
  </si>
  <si>
    <t>Chi nghiệp vụ chuyên môn</t>
  </si>
  <si>
    <t>7001</t>
  </si>
  <si>
    <t>Chi mua hàng hóa, vật tư cho chuyên môn</t>
  </si>
  <si>
    <t>7004</t>
  </si>
  <si>
    <t>Chi đồng phục trang phục TDTT</t>
  </si>
  <si>
    <t>7012</t>
  </si>
  <si>
    <t>Chi phí nghiệp vụ chuyên ngành (Sách, tài liệu cho hs, thi nghề)</t>
  </si>
  <si>
    <t>7049</t>
  </si>
  <si>
    <t>Chi khen thưởng học sinh (HK I+ HK II)</t>
  </si>
  <si>
    <t>Chi các hội thi học sinh tham gia</t>
  </si>
  <si>
    <t>Chi bồi dưỡng tập huấn chuyên môn</t>
  </si>
  <si>
    <t>Chi bồi dưỡng học sinh giỏi cấp tỉnh</t>
  </si>
  <si>
    <t>Chi bồi dưỡng giáo viên giỏi cấp tỉnh</t>
  </si>
  <si>
    <t>Tiểu nhóm 0132: Chi khác</t>
  </si>
  <si>
    <t>7750</t>
  </si>
  <si>
    <t>7761</t>
  </si>
  <si>
    <t>Chi tiếp khách</t>
  </si>
  <si>
    <t>7799</t>
  </si>
  <si>
    <t>Chi phí khác (cắm trại 20/11, khám sức khỏe định kỳ cho hs, ...)</t>
  </si>
  <si>
    <t>Trích 10% CCTL</t>
  </si>
  <si>
    <t>7764</t>
  </si>
  <si>
    <t>Khen thưởng giáo viên</t>
  </si>
  <si>
    <t>Trích lập quỹ khen thưởng</t>
  </si>
  <si>
    <t>Tiểu nhóm 0135: Chi hỗ trợ vốn cho các doanh nghiệp, các quỹ và đầu tư vào tài sản</t>
  </si>
  <si>
    <t>9000</t>
  </si>
  <si>
    <t>Mua đầu tư tài sản vô hình</t>
  </si>
  <si>
    <t>9003</t>
  </si>
  <si>
    <t>Mua phầm mềm ra đề thi</t>
  </si>
  <si>
    <t>9050</t>
  </si>
  <si>
    <t>Mua sắm tài sản dùng cho công tác chuyên môn</t>
  </si>
  <si>
    <t>9099</t>
  </si>
  <si>
    <t>Mua nhà dù</t>
  </si>
  <si>
    <t>2.2 KINH PHÍ NHIỆM VỤ KHÔNG THƯỜNG XUYÊN</t>
  </si>
  <si>
    <t>6016</t>
  </si>
  <si>
    <t>Chi phụ cấp thêm giờ</t>
  </si>
  <si>
    <t>6103</t>
  </si>
  <si>
    <t>Phụ cấp thu hút</t>
  </si>
  <si>
    <t>6449</t>
  </si>
  <si>
    <t>Hỗ trợ NV làm thư viện (QĐ số 58/2015)</t>
  </si>
  <si>
    <t>Phụ cấp bảo vệ</t>
  </si>
  <si>
    <t>Hỗ trợ ưu đãi 30% (QĐ số 26/2011)</t>
  </si>
  <si>
    <t>Phụ cấp nhân viên phục vụ</t>
  </si>
  <si>
    <t>Hỗ trợ làm công tác phổ cập (QĐ số 27/2012)</t>
  </si>
  <si>
    <t>6758</t>
  </si>
  <si>
    <t>Chi học đại học</t>
  </si>
  <si>
    <t>Khuyến khích tự đào tạo</t>
  </si>
  <si>
    <t>69000</t>
  </si>
  <si>
    <t>Sửa chữa tài sản chuyên môn, các cơ sở hạ tầng</t>
  </si>
  <si>
    <t>6949</t>
  </si>
  <si>
    <t>Chi tiền cải tạo hệ thống PCCC và giềng khoan công nghiệp</t>
  </si>
  <si>
    <t>Chi đồng phục bảo vệ</t>
  </si>
  <si>
    <t>Kinh phí sinh hoạt hè</t>
  </si>
  <si>
    <t>7700</t>
  </si>
  <si>
    <t>Chi khác</t>
  </si>
  <si>
    <t>Chi tiền tết</t>
  </si>
  <si>
    <t>Hỗ trợ GV công tác xa nhà</t>
  </si>
  <si>
    <t>Tiền hỗ trợ 20/11</t>
  </si>
  <si>
    <t>Trợ cấp lần đầu</t>
  </si>
  <si>
    <t>Hỗ trợ chi phí học tập</t>
  </si>
  <si>
    <t>7766</t>
  </si>
  <si>
    <t>Cấp bù học phí</t>
  </si>
  <si>
    <t>Các quỹ đầu tư vào tài sản</t>
  </si>
  <si>
    <t>9049</t>
  </si>
  <si>
    <t>Chi tiền mua phần mềm cổng thông tin điện tử ePortal</t>
  </si>
  <si>
    <t>3.3. KINH PHÍ MUA SẮM</t>
  </si>
  <si>
    <t>Máy in, máy vi tính</t>
  </si>
  <si>
    <t xml:space="preserve">Mua bàn ghế học sinh </t>
  </si>
  <si>
    <t>Mua máy chiếu, láp top phục vụ dạy học</t>
  </si>
  <si>
    <t>Mua máy vi tính, máy in văn phòng</t>
  </si>
  <si>
    <t>Mua máy phô tô</t>
  </si>
  <si>
    <t>Hiệu trưởng</t>
  </si>
  <si>
    <t>Nguyễn Văn Quyên</t>
  </si>
  <si>
    <t>An Bình, ngày 30 tháng 3 năm 2018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</si>
</sst>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i/>
      <u/>
      <sz val="10"/>
      <name val="Times New Roman"/>
      <family val="1"/>
    </font>
    <font>
      <b/>
      <i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u/>
      <sz val="10"/>
      <color indexed="8"/>
      <name val="Times New Roman"/>
      <family val="1"/>
    </font>
    <font>
      <b/>
      <i/>
      <u/>
      <sz val="10"/>
      <color theme="1"/>
      <name val="Times New Roman"/>
      <family val="1"/>
    </font>
    <font>
      <u/>
      <sz val="10"/>
      <color theme="1"/>
      <name val="Times New Roman"/>
      <family val="1"/>
    </font>
    <font>
      <b/>
      <u/>
      <sz val="10"/>
      <name val="Times New Roman"/>
      <family val="1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164" fontId="3" fillId="2" borderId="0" xfId="1" applyNumberFormat="1" applyFont="1" applyFill="1"/>
    <xf numFmtId="0" fontId="3" fillId="2" borderId="0" xfId="0" applyFont="1" applyFill="1"/>
    <xf numFmtId="0" fontId="2" fillId="2" borderId="0" xfId="0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center" vertical="center"/>
    </xf>
    <xf numFmtId="10" fontId="2" fillId="2" borderId="0" xfId="1" applyNumberFormat="1" applyFont="1" applyFill="1" applyAlignment="1">
      <alignment horizontal="center" vertical="center"/>
    </xf>
    <xf numFmtId="0" fontId="4" fillId="2" borderId="0" xfId="0" applyFont="1" applyFill="1"/>
    <xf numFmtId="164" fontId="4" fillId="2" borderId="0" xfId="1" applyNumberFormat="1" applyFont="1" applyFill="1"/>
    <xf numFmtId="10" fontId="4" fillId="2" borderId="0" xfId="1" applyNumberFormat="1" applyFont="1" applyFill="1"/>
    <xf numFmtId="10" fontId="3" fillId="2" borderId="0" xfId="1" applyNumberFormat="1" applyFont="1" applyFill="1"/>
    <xf numFmtId="0" fontId="4" fillId="2" borderId="0" xfId="0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10" fontId="4" fillId="2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10" fontId="4" fillId="2" borderId="2" xfId="1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wrapText="1"/>
    </xf>
    <xf numFmtId="164" fontId="4" fillId="2" borderId="2" xfId="1" applyNumberFormat="1" applyFont="1" applyFill="1" applyBorder="1"/>
    <xf numFmtId="10" fontId="4" fillId="2" borderId="2" xfId="1" applyNumberFormat="1" applyFont="1" applyFill="1" applyBorder="1"/>
    <xf numFmtId="0" fontId="5" fillId="2" borderId="2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wrapText="1"/>
    </xf>
    <xf numFmtId="164" fontId="5" fillId="2" borderId="2" xfId="1" applyNumberFormat="1" applyFont="1" applyFill="1" applyBorder="1"/>
    <xf numFmtId="10" fontId="5" fillId="2" borderId="2" xfId="1" applyNumberFormat="1" applyFont="1" applyFill="1" applyBorder="1"/>
    <xf numFmtId="0" fontId="5" fillId="2" borderId="0" xfId="0" applyFont="1" applyFill="1"/>
    <xf numFmtId="0" fontId="6" fillId="2" borderId="2" xfId="0" applyFont="1" applyFill="1" applyBorder="1"/>
    <xf numFmtId="0" fontId="7" fillId="2" borderId="2" xfId="0" applyFont="1" applyFill="1" applyBorder="1" applyAlignment="1">
      <alignment wrapText="1"/>
    </xf>
    <xf numFmtId="164" fontId="7" fillId="2" borderId="2" xfId="1" applyNumberFormat="1" applyFont="1" applyFill="1" applyBorder="1"/>
    <xf numFmtId="10" fontId="7" fillId="2" borderId="2" xfId="1" applyNumberFormat="1" applyFont="1" applyFill="1" applyBorder="1"/>
    <xf numFmtId="0" fontId="7" fillId="2" borderId="0" xfId="0" applyFont="1" applyFill="1"/>
    <xf numFmtId="49" fontId="8" fillId="2" borderId="2" xfId="0" applyNumberFormat="1" applyFont="1" applyFill="1" applyBorder="1" applyAlignment="1">
      <alignment horizontal="center"/>
    </xf>
    <xf numFmtId="3" fontId="8" fillId="2" borderId="2" xfId="0" applyNumberFormat="1" applyFont="1" applyFill="1" applyBorder="1"/>
    <xf numFmtId="49" fontId="9" fillId="2" borderId="2" xfId="0" applyNumberFormat="1" applyFont="1" applyFill="1" applyBorder="1" applyAlignment="1">
      <alignment horizontal="center"/>
    </xf>
    <xf numFmtId="3" fontId="9" fillId="2" borderId="2" xfId="0" applyNumberFormat="1" applyFont="1" applyFill="1" applyBorder="1"/>
    <xf numFmtId="164" fontId="9" fillId="2" borderId="2" xfId="0" applyNumberFormat="1" applyFont="1" applyFill="1" applyBorder="1"/>
    <xf numFmtId="164" fontId="3" fillId="2" borderId="2" xfId="1" applyNumberFormat="1" applyFont="1" applyFill="1" applyBorder="1"/>
    <xf numFmtId="10" fontId="3" fillId="2" borderId="2" xfId="1" applyNumberFormat="1" applyFont="1" applyFill="1" applyBorder="1"/>
    <xf numFmtId="0" fontId="4" fillId="2" borderId="2" xfId="0" applyFont="1" applyFill="1" applyBorder="1" applyAlignment="1">
      <alignment horizontal="left"/>
    </xf>
    <xf numFmtId="0" fontId="10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11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9" fontId="13" fillId="2" borderId="2" xfId="0" applyNumberFormat="1" applyFont="1" applyFill="1" applyBorder="1" applyAlignment="1">
      <alignment horizontal="center"/>
    </xf>
    <xf numFmtId="3" fontId="13" fillId="2" borderId="2" xfId="0" applyNumberFormat="1" applyFont="1" applyFill="1" applyBorder="1"/>
    <xf numFmtId="49" fontId="6" fillId="2" borderId="2" xfId="0" applyNumberFormat="1" applyFont="1" applyFill="1" applyBorder="1"/>
    <xf numFmtId="3" fontId="14" fillId="2" borderId="2" xfId="0" applyNumberFormat="1" applyFont="1" applyFill="1" applyBorder="1"/>
    <xf numFmtId="164" fontId="15" fillId="2" borderId="2" xfId="1" applyNumberFormat="1" applyFont="1" applyFill="1" applyBorder="1"/>
    <xf numFmtId="10" fontId="15" fillId="2" borderId="2" xfId="1" applyNumberFormat="1" applyFont="1" applyFill="1" applyBorder="1"/>
    <xf numFmtId="10" fontId="16" fillId="2" borderId="2" xfId="1" applyNumberFormat="1" applyFont="1" applyFill="1" applyBorder="1"/>
    <xf numFmtId="0" fontId="12" fillId="0" borderId="2" xfId="0" applyFont="1" applyBorder="1" applyAlignment="1">
      <alignment horizontal="center"/>
    </xf>
    <xf numFmtId="3" fontId="9" fillId="0" borderId="2" xfId="0" applyNumberFormat="1" applyFont="1" applyBorder="1"/>
    <xf numFmtId="3" fontId="9" fillId="2" borderId="2" xfId="0" applyNumberFormat="1" applyFont="1" applyFill="1" applyBorder="1" applyAlignment="1">
      <alignment wrapText="1"/>
    </xf>
    <xf numFmtId="49" fontId="12" fillId="0" borderId="2" xfId="0" applyNumberFormat="1" applyFont="1" applyBorder="1" applyAlignment="1">
      <alignment horizont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/>
    </xf>
    <xf numFmtId="0" fontId="8" fillId="0" borderId="2" xfId="0" applyFont="1" applyBorder="1"/>
    <xf numFmtId="0" fontId="12" fillId="0" borderId="2" xfId="0" applyFont="1" applyBorder="1" applyAlignment="1">
      <alignment horizontal="left"/>
    </xf>
    <xf numFmtId="3" fontId="12" fillId="0" borderId="2" xfId="0" applyNumberFormat="1" applyFont="1" applyBorder="1"/>
    <xf numFmtId="49" fontId="9" fillId="0" borderId="2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left" vertical="center" wrapText="1"/>
    </xf>
    <xf numFmtId="3" fontId="12" fillId="0" borderId="2" xfId="0" applyNumberFormat="1" applyFont="1" applyBorder="1" applyAlignment="1"/>
    <xf numFmtId="3" fontId="12" fillId="0" borderId="2" xfId="0" applyNumberFormat="1" applyFont="1" applyBorder="1" applyAlignment="1">
      <alignment horizontal="left"/>
    </xf>
    <xf numFmtId="0" fontId="14" fillId="2" borderId="2" xfId="0" applyFont="1" applyFill="1" applyBorder="1"/>
    <xf numFmtId="0" fontId="15" fillId="2" borderId="2" xfId="0" applyFont="1" applyFill="1" applyBorder="1"/>
    <xf numFmtId="0" fontId="12" fillId="0" borderId="2" xfId="0" applyFont="1" applyBorder="1"/>
    <xf numFmtId="164" fontId="15" fillId="2" borderId="2" xfId="1" applyNumberFormat="1" applyFont="1" applyFill="1" applyBorder="1" applyAlignment="1">
      <alignment horizontal="center" vertical="center" wrapText="1"/>
    </xf>
    <xf numFmtId="164" fontId="15" fillId="2" borderId="2" xfId="1" applyNumberFormat="1" applyFont="1" applyFill="1" applyBorder="1" applyAlignment="1">
      <alignment horizontal="right" vertical="center" wrapText="1"/>
    </xf>
    <xf numFmtId="10" fontId="15" fillId="2" borderId="2" xfId="1" applyNumberFormat="1" applyFont="1" applyFill="1" applyBorder="1" applyAlignment="1">
      <alignment horizontal="right" vertical="center" wrapText="1"/>
    </xf>
    <xf numFmtId="10" fontId="16" fillId="2" borderId="2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horizontal="center" vertical="center" wrapText="1"/>
    </xf>
    <xf numFmtId="3" fontId="17" fillId="2" borderId="2" xfId="0" applyNumberFormat="1" applyFont="1" applyFill="1" applyBorder="1"/>
    <xf numFmtId="0" fontId="5" fillId="2" borderId="2" xfId="0" applyFont="1" applyFill="1" applyBorder="1"/>
    <xf numFmtId="49" fontId="12" fillId="2" borderId="2" xfId="0" applyNumberFormat="1" applyFont="1" applyFill="1" applyBorder="1" applyAlignment="1">
      <alignment horizontal="center"/>
    </xf>
    <xf numFmtId="3" fontId="12" fillId="2" borderId="2" xfId="0" applyNumberFormat="1" applyFont="1" applyFill="1" applyBorder="1"/>
    <xf numFmtId="0" fontId="8" fillId="2" borderId="2" xfId="0" applyFont="1" applyFill="1" applyBorder="1"/>
    <xf numFmtId="0" fontId="7" fillId="2" borderId="2" xfId="0" applyFont="1" applyFill="1" applyBorder="1"/>
    <xf numFmtId="0" fontId="3" fillId="2" borderId="2" xfId="0" applyFont="1" applyFill="1" applyBorder="1"/>
    <xf numFmtId="0" fontId="12" fillId="0" borderId="0" xfId="0" applyFont="1" applyBorder="1" applyAlignment="1">
      <alignment horizontal="center"/>
    </xf>
    <xf numFmtId="3" fontId="9" fillId="0" borderId="0" xfId="0" applyNumberFormat="1" applyFont="1" applyBorder="1"/>
    <xf numFmtId="0" fontId="18" fillId="2" borderId="0" xfId="0" applyFont="1" applyFill="1"/>
    <xf numFmtId="164" fontId="3" fillId="3" borderId="0" xfId="1" applyNumberFormat="1" applyFont="1" applyFill="1"/>
    <xf numFmtId="164" fontId="4" fillId="3" borderId="0" xfId="1" applyNumberFormat="1" applyFont="1" applyFill="1"/>
    <xf numFmtId="164" fontId="4" fillId="3" borderId="0" xfId="1" applyNumberFormat="1" applyFont="1" applyFill="1" applyAlignment="1">
      <alignment horizontal="center" vertical="center" wrapText="1"/>
    </xf>
    <xf numFmtId="164" fontId="4" fillId="3" borderId="0" xfId="1" applyNumberFormat="1" applyFont="1" applyFill="1" applyAlignment="1">
      <alignment horizontal="center"/>
    </xf>
    <xf numFmtId="164" fontId="5" fillId="3" borderId="0" xfId="1" applyNumberFormat="1" applyFont="1" applyFill="1"/>
    <xf numFmtId="164" fontId="7" fillId="3" borderId="0" xfId="1" applyNumberFormat="1" applyFont="1" applyFill="1"/>
    <xf numFmtId="164" fontId="3" fillId="3" borderId="5" xfId="1" applyNumberFormat="1" applyFont="1" applyFill="1" applyBorder="1"/>
    <xf numFmtId="164" fontId="3" fillId="3" borderId="6" xfId="1" applyNumberFormat="1" applyFont="1" applyFill="1" applyBorder="1"/>
    <xf numFmtId="164" fontId="3" fillId="3" borderId="7" xfId="1" applyNumberFormat="1" applyFont="1" applyFill="1" applyBorder="1"/>
    <xf numFmtId="164" fontId="7" fillId="3" borderId="0" xfId="1" applyNumberFormat="1" applyFont="1" applyFill="1" applyAlignment="1">
      <alignment horizontal="center" vertical="center" wrapText="1"/>
    </xf>
    <xf numFmtId="164" fontId="18" fillId="3" borderId="0" xfId="1" applyNumberFormat="1" applyFont="1" applyFill="1"/>
    <xf numFmtId="0" fontId="14" fillId="2" borderId="8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left" vertical="center" wrapText="1"/>
    </xf>
    <xf numFmtId="164" fontId="18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7"/>
  <sheetViews>
    <sheetView tabSelected="1" workbookViewId="0">
      <selection activeCell="L12" sqref="L12"/>
    </sheetView>
  </sheetViews>
  <sheetFormatPr defaultRowHeight="12.75"/>
  <cols>
    <col min="1" max="1" width="6.28515625" style="2" customWidth="1"/>
    <col min="2" max="2" width="47" style="2" customWidth="1"/>
    <col min="3" max="3" width="14.28515625" style="1" customWidth="1"/>
    <col min="4" max="4" width="13.7109375" style="1" customWidth="1"/>
    <col min="5" max="6" width="7.7109375" style="9" customWidth="1"/>
    <col min="7" max="8" width="18.5703125" style="85" hidden="1" customWidth="1"/>
    <col min="9" max="16384" width="9.140625" style="2"/>
  </cols>
  <sheetData>
    <row r="1" spans="1:8" ht="17.25" customHeight="1">
      <c r="A1" s="100" t="s">
        <v>0</v>
      </c>
      <c r="B1" s="100"/>
      <c r="C1" s="100"/>
      <c r="D1" s="100"/>
      <c r="E1" s="100"/>
      <c r="F1" s="100"/>
    </row>
    <row r="2" spans="1:8" ht="3.75" customHeight="1">
      <c r="A2" s="3"/>
      <c r="B2" s="3"/>
      <c r="C2" s="3"/>
      <c r="D2" s="4"/>
      <c r="E2" s="5"/>
      <c r="F2" s="5"/>
    </row>
    <row r="3" spans="1:8" s="6" customFormat="1">
      <c r="A3" s="6" t="s">
        <v>1</v>
      </c>
      <c r="C3" s="7"/>
      <c r="D3" s="7"/>
      <c r="E3" s="8"/>
      <c r="F3" s="8"/>
      <c r="G3" s="86"/>
      <c r="H3" s="86"/>
    </row>
    <row r="4" spans="1:8" s="6" customFormat="1">
      <c r="A4" s="6" t="s">
        <v>2</v>
      </c>
      <c r="C4" s="7"/>
      <c r="D4" s="7"/>
      <c r="E4" s="8"/>
      <c r="F4" s="8"/>
      <c r="G4" s="86"/>
      <c r="H4" s="86"/>
    </row>
    <row r="5" spans="1:8" ht="6.75" customHeight="1"/>
    <row r="6" spans="1:8">
      <c r="A6" s="101" t="s">
        <v>3</v>
      </c>
      <c r="B6" s="101"/>
      <c r="C6" s="101"/>
      <c r="D6" s="101"/>
      <c r="E6" s="101"/>
      <c r="F6" s="101"/>
    </row>
    <row r="7" spans="1:8">
      <c r="A7" s="101" t="s">
        <v>4</v>
      </c>
      <c r="B7" s="101"/>
      <c r="C7" s="101"/>
      <c r="D7" s="101"/>
      <c r="E7" s="101"/>
      <c r="F7" s="101"/>
    </row>
    <row r="8" spans="1:8" ht="6" customHeight="1">
      <c r="A8" s="10"/>
      <c r="B8" s="10"/>
      <c r="C8" s="11"/>
      <c r="D8" s="11"/>
      <c r="E8" s="12"/>
      <c r="F8" s="12"/>
    </row>
    <row r="9" spans="1:8">
      <c r="A9" s="102" t="s">
        <v>5</v>
      </c>
      <c r="B9" s="102" t="s">
        <v>6</v>
      </c>
      <c r="C9" s="105" t="s">
        <v>7</v>
      </c>
      <c r="D9" s="105" t="s">
        <v>8</v>
      </c>
      <c r="E9" s="108" t="s">
        <v>9</v>
      </c>
      <c r="F9" s="108"/>
    </row>
    <row r="10" spans="1:8" s="13" customFormat="1" ht="1.5" customHeight="1">
      <c r="A10" s="103"/>
      <c r="B10" s="103"/>
      <c r="C10" s="106"/>
      <c r="D10" s="106"/>
      <c r="E10" s="108"/>
      <c r="F10" s="108"/>
      <c r="G10" s="87"/>
      <c r="H10" s="87"/>
    </row>
    <row r="11" spans="1:8" s="13" customFormat="1" ht="38.25">
      <c r="A11" s="104"/>
      <c r="B11" s="104"/>
      <c r="C11" s="107"/>
      <c r="D11" s="107"/>
      <c r="E11" s="14" t="s">
        <v>10</v>
      </c>
      <c r="F11" s="14" t="s">
        <v>11</v>
      </c>
      <c r="G11" s="87"/>
      <c r="H11" s="87"/>
    </row>
    <row r="12" spans="1:8" s="6" customFormat="1" ht="17.25" customHeight="1">
      <c r="A12" s="15" t="s">
        <v>12</v>
      </c>
      <c r="B12" s="16" t="s">
        <v>13</v>
      </c>
      <c r="C12" s="17"/>
      <c r="D12" s="17"/>
      <c r="E12" s="18"/>
      <c r="F12" s="18"/>
      <c r="G12" s="86"/>
      <c r="H12" s="86"/>
    </row>
    <row r="13" spans="1:8" s="6" customFormat="1" ht="17.25" customHeight="1">
      <c r="A13" s="15" t="s">
        <v>14</v>
      </c>
      <c r="B13" s="16" t="s">
        <v>15</v>
      </c>
      <c r="C13" s="17"/>
      <c r="D13" s="17"/>
      <c r="E13" s="18"/>
      <c r="F13" s="18"/>
      <c r="G13" s="88" t="s">
        <v>16</v>
      </c>
      <c r="H13" s="88" t="s">
        <v>17</v>
      </c>
    </row>
    <row r="14" spans="1:8" s="6" customFormat="1" ht="17.25" customHeight="1">
      <c r="A14" s="15">
        <v>1</v>
      </c>
      <c r="B14" s="16" t="s">
        <v>18</v>
      </c>
      <c r="C14" s="17">
        <f>C15+C102</f>
        <v>10353234000</v>
      </c>
      <c r="D14" s="17">
        <f>D15+D102</f>
        <v>2097922291</v>
      </c>
      <c r="E14" s="18">
        <f>D14/C14</f>
        <v>0.20263448995743746</v>
      </c>
      <c r="F14" s="18">
        <f>(H14/G14)</f>
        <v>0.21351351165027868</v>
      </c>
      <c r="G14" s="86">
        <f>G15+G102+G134</f>
        <v>9457542000</v>
      </c>
      <c r="H14" s="86">
        <f>H15+H102</f>
        <v>2019313004</v>
      </c>
    </row>
    <row r="15" spans="1:8" s="23" customFormat="1" ht="17.25" customHeight="1">
      <c r="A15" s="19">
        <v>1.1000000000000001</v>
      </c>
      <c r="B15" s="20" t="s">
        <v>19</v>
      </c>
      <c r="C15" s="21">
        <f>C16+C43+C90+C97</f>
        <v>9095577000</v>
      </c>
      <c r="D15" s="21">
        <f>D16+D43+D90+D97</f>
        <v>1942578091</v>
      </c>
      <c r="E15" s="22">
        <f>(D15/C15)</f>
        <v>0.21357392620611096</v>
      </c>
      <c r="F15" s="22">
        <f>(H15/G15)</f>
        <v>0.20821672875031255</v>
      </c>
      <c r="G15" s="89">
        <f>G16+G43+G90+G97</f>
        <v>8414212943</v>
      </c>
      <c r="H15" s="89">
        <f>H16+H43+H90+H97</f>
        <v>1751979894</v>
      </c>
    </row>
    <row r="16" spans="1:8" s="28" customFormat="1" ht="17.25" customHeight="1">
      <c r="A16" s="24" t="s">
        <v>20</v>
      </c>
      <c r="B16" s="25"/>
      <c r="C16" s="26">
        <f>C17+C21+C23+C33+C36+C41</f>
        <v>7421447950</v>
      </c>
      <c r="D16" s="26">
        <f>D17+D21+D23+D33+D36+D41</f>
        <v>1835368895</v>
      </c>
      <c r="E16" s="27">
        <f t="shared" ref="E16:E17" si="0">(D16/C16)</f>
        <v>0.24730603884380811</v>
      </c>
      <c r="F16" s="27">
        <f>(H16/G16)</f>
        <v>0.249457003490867</v>
      </c>
      <c r="G16" s="90">
        <f>G17+G21+G23+G33+G36</f>
        <v>6743359190</v>
      </c>
      <c r="H16" s="90">
        <f>H17+H21+H23+H33+H36</f>
        <v>1682178177</v>
      </c>
    </row>
    <row r="17" spans="1:8" s="6" customFormat="1" ht="17.25" customHeight="1">
      <c r="A17" s="29" t="s">
        <v>21</v>
      </c>
      <c r="B17" s="30" t="s">
        <v>22</v>
      </c>
      <c r="C17" s="17">
        <f>SUM(C18:C20)</f>
        <v>4184544000</v>
      </c>
      <c r="D17" s="17">
        <f t="shared" ref="D17" si="1">SUM(D18:D20)</f>
        <v>1039090000</v>
      </c>
      <c r="E17" s="18">
        <f t="shared" si="0"/>
        <v>0.24831618451138285</v>
      </c>
      <c r="F17" s="18">
        <f>(H17/G17)</f>
        <v>0.25121018100749593</v>
      </c>
      <c r="G17" s="86">
        <f>SUM(G18:G20)</f>
        <v>3798629479</v>
      </c>
      <c r="H17" s="86">
        <f>SUM(H18:H20)</f>
        <v>954254399</v>
      </c>
    </row>
    <row r="18" spans="1:8" ht="17.25" customHeight="1">
      <c r="A18" s="31" t="s">
        <v>23</v>
      </c>
      <c r="B18" s="32" t="s">
        <v>24</v>
      </c>
      <c r="C18" s="33">
        <v>2588352000</v>
      </c>
      <c r="D18" s="34">
        <v>639249000</v>
      </c>
      <c r="E18" s="35">
        <f>(D18/C18)</f>
        <v>0.24697143201542912</v>
      </c>
      <c r="F18" s="35">
        <f>(H18/G18)</f>
        <v>0.26233622358085545</v>
      </c>
      <c r="G18" s="85">
        <v>2333091064</v>
      </c>
      <c r="H18" s="91">
        <v>612054299</v>
      </c>
    </row>
    <row r="19" spans="1:8" ht="17.25" customHeight="1">
      <c r="A19" s="31" t="s">
        <v>25</v>
      </c>
      <c r="B19" s="32" t="s">
        <v>26</v>
      </c>
      <c r="C19" s="33">
        <v>1596192000</v>
      </c>
      <c r="D19" s="34">
        <v>399841000</v>
      </c>
      <c r="E19" s="35">
        <f t="shared" ref="E19:E82" si="2">(D19/C19)</f>
        <v>0.25049680740161584</v>
      </c>
      <c r="F19" s="35">
        <f t="shared" ref="F19:F82" si="3">(H19/G19)</f>
        <v>0.17653838917687109</v>
      </c>
      <c r="G19" s="85">
        <v>1200621015</v>
      </c>
      <c r="H19" s="92">
        <v>211955700</v>
      </c>
    </row>
    <row r="20" spans="1:8" ht="17.25" customHeight="1">
      <c r="A20" s="31" t="s">
        <v>27</v>
      </c>
      <c r="B20" s="32" t="s">
        <v>28</v>
      </c>
      <c r="C20" s="34"/>
      <c r="D20" s="34"/>
      <c r="E20" s="35"/>
      <c r="F20" s="35">
        <f t="shared" si="3"/>
        <v>0.49164154562893941</v>
      </c>
      <c r="G20" s="85">
        <v>264917400</v>
      </c>
      <c r="H20" s="93">
        <v>130244400</v>
      </c>
    </row>
    <row r="21" spans="1:8" s="6" customFormat="1" ht="17.25" customHeight="1">
      <c r="A21" s="36">
        <v>6050</v>
      </c>
      <c r="B21" s="37" t="s">
        <v>29</v>
      </c>
      <c r="C21" s="17">
        <f>C22</f>
        <v>42000000</v>
      </c>
      <c r="D21" s="17">
        <f t="shared" ref="D21" si="4">D22</f>
        <v>10500000</v>
      </c>
      <c r="E21" s="18">
        <v>0</v>
      </c>
      <c r="F21" s="18">
        <v>0</v>
      </c>
      <c r="G21" s="86">
        <f>G22</f>
        <v>0</v>
      </c>
      <c r="H21" s="86">
        <f>H22</f>
        <v>0</v>
      </c>
    </row>
    <row r="22" spans="1:8" ht="24.75" customHeight="1">
      <c r="A22" s="38">
        <v>6051</v>
      </c>
      <c r="B22" s="39" t="s">
        <v>30</v>
      </c>
      <c r="C22" s="34">
        <v>42000000</v>
      </c>
      <c r="D22" s="34">
        <v>10500000</v>
      </c>
      <c r="E22" s="35">
        <v>0</v>
      </c>
      <c r="F22" s="35">
        <v>0</v>
      </c>
    </row>
    <row r="23" spans="1:8" s="6" customFormat="1" ht="17.25" customHeight="1">
      <c r="A23" s="29" t="s">
        <v>31</v>
      </c>
      <c r="B23" s="30" t="s">
        <v>32</v>
      </c>
      <c r="C23" s="17">
        <f>SUM(C24:C32)</f>
        <v>2029149360</v>
      </c>
      <c r="D23" s="17">
        <f>SUM(D24:D32)</f>
        <v>500284202</v>
      </c>
      <c r="E23" s="18">
        <f t="shared" si="2"/>
        <v>0.24654873212487424</v>
      </c>
      <c r="F23" s="18">
        <f t="shared" si="3"/>
        <v>0.25207175665383447</v>
      </c>
      <c r="G23" s="86">
        <f>SUM(G24:G32)</f>
        <v>1835246670</v>
      </c>
      <c r="H23" s="86">
        <f>SUM(H24:H32)</f>
        <v>462613852</v>
      </c>
    </row>
    <row r="24" spans="1:8" ht="17.25" customHeight="1">
      <c r="A24" s="31" t="s">
        <v>33</v>
      </c>
      <c r="B24" s="32" t="s">
        <v>34</v>
      </c>
      <c r="C24" s="34">
        <v>66300000</v>
      </c>
      <c r="D24" s="34">
        <v>16575000</v>
      </c>
      <c r="E24" s="35">
        <f t="shared" si="2"/>
        <v>0.25</v>
      </c>
      <c r="F24" s="35">
        <f t="shared" si="3"/>
        <v>0.24108014531221983</v>
      </c>
      <c r="G24" s="85">
        <v>67757550</v>
      </c>
      <c r="H24" s="91">
        <v>16335000</v>
      </c>
    </row>
    <row r="25" spans="1:8" ht="17.25" customHeight="1">
      <c r="A25" s="31" t="s">
        <v>35</v>
      </c>
      <c r="B25" s="32" t="s">
        <v>36</v>
      </c>
      <c r="C25" s="34">
        <v>121680000</v>
      </c>
      <c r="D25" s="34">
        <v>29770000</v>
      </c>
      <c r="E25" s="35">
        <f t="shared" si="2"/>
        <v>0.24465811965811965</v>
      </c>
      <c r="F25" s="35">
        <f t="shared" si="3"/>
        <v>0.23263006553430521</v>
      </c>
      <c r="G25" s="85">
        <v>119632000</v>
      </c>
      <c r="H25" s="92">
        <v>27830000</v>
      </c>
    </row>
    <row r="26" spans="1:8" ht="17.25" customHeight="1">
      <c r="A26" s="31" t="s">
        <v>37</v>
      </c>
      <c r="B26" s="32" t="s">
        <v>38</v>
      </c>
      <c r="C26" s="34">
        <v>0</v>
      </c>
      <c r="D26" s="34"/>
      <c r="E26" s="35"/>
      <c r="F26" s="35">
        <v>0</v>
      </c>
    </row>
    <row r="27" spans="1:8" ht="17.25" customHeight="1">
      <c r="A27" s="31" t="s">
        <v>39</v>
      </c>
      <c r="B27" s="32" t="s">
        <v>40</v>
      </c>
      <c r="C27" s="34">
        <v>3120000</v>
      </c>
      <c r="D27" s="34">
        <v>780000</v>
      </c>
      <c r="E27" s="35">
        <f>(D27/C27)</f>
        <v>0.25</v>
      </c>
      <c r="F27" s="35">
        <f t="shared" si="3"/>
        <v>0</v>
      </c>
      <c r="G27" s="85">
        <v>1830000</v>
      </c>
    </row>
    <row r="28" spans="1:8" ht="17.25" customHeight="1">
      <c r="A28" s="31" t="s">
        <v>41</v>
      </c>
      <c r="B28" s="32" t="s">
        <v>42</v>
      </c>
      <c r="C28" s="34">
        <v>1263210000</v>
      </c>
      <c r="D28" s="34">
        <v>314917239</v>
      </c>
      <c r="E28" s="35">
        <f t="shared" ref="E28" si="5">(D28/C28)</f>
        <v>0.24929919728311206</v>
      </c>
      <c r="F28" s="35">
        <f t="shared" si="3"/>
        <v>0.26080566862720733</v>
      </c>
      <c r="G28" s="85">
        <v>1125097800</v>
      </c>
      <c r="H28" s="85">
        <v>293431884</v>
      </c>
    </row>
    <row r="29" spans="1:8" ht="17.25" customHeight="1">
      <c r="A29" s="40">
        <v>6113</v>
      </c>
      <c r="B29" s="32" t="s">
        <v>43</v>
      </c>
      <c r="C29" s="34">
        <v>7800000</v>
      </c>
      <c r="D29" s="34">
        <v>1170000</v>
      </c>
      <c r="E29" s="35">
        <f t="shared" si="2"/>
        <v>0.15</v>
      </c>
      <c r="F29" s="35">
        <f t="shared" si="3"/>
        <v>0.22957247660005059</v>
      </c>
      <c r="G29" s="85">
        <v>7906000</v>
      </c>
      <c r="H29" s="85">
        <v>1815000</v>
      </c>
    </row>
    <row r="30" spans="1:8" ht="17.25" customHeight="1">
      <c r="A30" s="41">
        <v>6113</v>
      </c>
      <c r="B30" s="42" t="s">
        <v>44</v>
      </c>
      <c r="C30" s="34"/>
      <c r="D30" s="17"/>
      <c r="E30" s="35"/>
      <c r="F30" s="35">
        <v>0</v>
      </c>
    </row>
    <row r="31" spans="1:8" ht="17.25" customHeight="1">
      <c r="A31" s="41">
        <v>6115</v>
      </c>
      <c r="B31" s="42" t="s">
        <v>45</v>
      </c>
      <c r="C31" s="34">
        <v>557716800</v>
      </c>
      <c r="D31" s="34">
        <v>135712423</v>
      </c>
      <c r="E31" s="35">
        <f t="shared" si="2"/>
        <v>0.24333572702131262</v>
      </c>
      <c r="F31" s="35">
        <f t="shared" si="3"/>
        <v>0.24040175559500976</v>
      </c>
      <c r="G31" s="85">
        <v>503459622</v>
      </c>
      <c r="H31" s="85">
        <v>121032577</v>
      </c>
    </row>
    <row r="32" spans="1:8" ht="17.25" customHeight="1">
      <c r="A32" s="41">
        <v>6115</v>
      </c>
      <c r="B32" s="42" t="s">
        <v>46</v>
      </c>
      <c r="C32" s="34">
        <v>9322560</v>
      </c>
      <c r="D32" s="34">
        <f>453180*3</f>
        <v>1359540</v>
      </c>
      <c r="E32" s="35">
        <f t="shared" si="2"/>
        <v>0.14583333333333334</v>
      </c>
      <c r="F32" s="35">
        <f t="shared" si="3"/>
        <v>0.22683600004935328</v>
      </c>
      <c r="G32" s="85">
        <v>9563698</v>
      </c>
      <c r="H32" s="85">
        <v>2169391</v>
      </c>
    </row>
    <row r="33" spans="1:8" s="6" customFormat="1" ht="17.25" customHeight="1">
      <c r="A33" s="29" t="s">
        <v>47</v>
      </c>
      <c r="B33" s="30" t="s">
        <v>48</v>
      </c>
      <c r="C33" s="17">
        <f>SUM(C34:C35)</f>
        <v>15552000</v>
      </c>
      <c r="D33" s="17">
        <f>SUM(D34:D35)</f>
        <v>0</v>
      </c>
      <c r="E33" s="18">
        <f t="shared" si="2"/>
        <v>0</v>
      </c>
      <c r="F33" s="18">
        <f t="shared" si="3"/>
        <v>0.14957264957264957</v>
      </c>
      <c r="G33" s="86">
        <f>SUM(G34:G35)</f>
        <v>18720000</v>
      </c>
      <c r="H33" s="86">
        <f>SUM(H34:H35)</f>
        <v>2800000</v>
      </c>
    </row>
    <row r="34" spans="1:8" ht="17.25" customHeight="1">
      <c r="A34" s="31" t="s">
        <v>49</v>
      </c>
      <c r="B34" s="32" t="s">
        <v>50</v>
      </c>
      <c r="C34" s="34">
        <v>9000000</v>
      </c>
      <c r="D34" s="34">
        <v>0</v>
      </c>
      <c r="E34" s="35">
        <f t="shared" si="2"/>
        <v>0</v>
      </c>
      <c r="F34" s="35">
        <f t="shared" si="3"/>
        <v>0</v>
      </c>
      <c r="G34" s="85">
        <v>12000000</v>
      </c>
    </row>
    <row r="35" spans="1:8" ht="17.25" customHeight="1">
      <c r="A35" s="31" t="s">
        <v>51</v>
      </c>
      <c r="B35" s="32" t="s">
        <v>52</v>
      </c>
      <c r="C35" s="34">
        <v>6552000</v>
      </c>
      <c r="D35" s="17">
        <v>0</v>
      </c>
      <c r="E35" s="35">
        <f t="shared" si="2"/>
        <v>0</v>
      </c>
      <c r="F35" s="35">
        <v>0</v>
      </c>
      <c r="G35" s="85">
        <v>6720000</v>
      </c>
      <c r="H35" s="85">
        <v>2800000</v>
      </c>
    </row>
    <row r="36" spans="1:8" s="6" customFormat="1" ht="17.25" customHeight="1">
      <c r="A36" s="29" t="s">
        <v>53</v>
      </c>
      <c r="B36" s="30" t="s">
        <v>54</v>
      </c>
      <c r="C36" s="17">
        <f>SUM(C37:C40)</f>
        <v>1132202590</v>
      </c>
      <c r="D36" s="17">
        <f t="shared" ref="D36" si="6">SUM(D37:D40)</f>
        <v>282494693</v>
      </c>
      <c r="E36" s="18">
        <f t="shared" si="2"/>
        <v>0.2495089619959269</v>
      </c>
      <c r="F36" s="18">
        <f t="shared" si="3"/>
        <v>0.24066631901951288</v>
      </c>
      <c r="G36" s="86">
        <f>SUM(G37:G40)</f>
        <v>1090763041</v>
      </c>
      <c r="H36" s="86">
        <f>SUM(H37:H40)</f>
        <v>262509926</v>
      </c>
    </row>
    <row r="37" spans="1:8" ht="17.25" customHeight="1">
      <c r="A37" s="31" t="s">
        <v>55</v>
      </c>
      <c r="B37" s="32" t="s">
        <v>56</v>
      </c>
      <c r="C37" s="34">
        <v>843129588</v>
      </c>
      <c r="D37" s="34">
        <v>210566468</v>
      </c>
      <c r="E37" s="35">
        <f t="shared" si="2"/>
        <v>0.24974389583395809</v>
      </c>
      <c r="F37" s="35">
        <f t="shared" si="3"/>
        <v>0.24143441427692752</v>
      </c>
      <c r="G37" s="85">
        <v>815469686</v>
      </c>
      <c r="H37" s="85">
        <v>196882446</v>
      </c>
    </row>
    <row r="38" spans="1:8" ht="17.25" customHeight="1">
      <c r="A38" s="31" t="s">
        <v>57</v>
      </c>
      <c r="B38" s="32" t="s">
        <v>58</v>
      </c>
      <c r="C38" s="34">
        <v>144536501</v>
      </c>
      <c r="D38" s="34">
        <v>36097109</v>
      </c>
      <c r="E38" s="35">
        <f t="shared" si="2"/>
        <v>0.2497438968721126</v>
      </c>
      <c r="F38" s="35">
        <f t="shared" si="3"/>
        <v>0.23795988601533971</v>
      </c>
      <c r="G38" s="85">
        <v>137896099</v>
      </c>
      <c r="H38" s="85">
        <v>32813740</v>
      </c>
    </row>
    <row r="39" spans="1:8" ht="17.25" customHeight="1">
      <c r="A39" s="31" t="s">
        <v>59</v>
      </c>
      <c r="B39" s="32" t="s">
        <v>60</v>
      </c>
      <c r="C39" s="34">
        <v>96357667</v>
      </c>
      <c r="D39" s="34">
        <v>24064739</v>
      </c>
      <c r="E39" s="35">
        <f t="shared" si="2"/>
        <v>0.2497438942767263</v>
      </c>
      <c r="F39" s="35">
        <f t="shared" si="3"/>
        <v>0.2379597697089024</v>
      </c>
      <c r="G39" s="85">
        <v>91930779</v>
      </c>
      <c r="H39" s="85">
        <v>21875827</v>
      </c>
    </row>
    <row r="40" spans="1:8" ht="17.25" customHeight="1">
      <c r="A40" s="31" t="s">
        <v>61</v>
      </c>
      <c r="B40" s="32" t="s">
        <v>62</v>
      </c>
      <c r="C40" s="34">
        <v>48178834</v>
      </c>
      <c r="D40" s="34">
        <v>11766377</v>
      </c>
      <c r="E40" s="35">
        <f t="shared" si="2"/>
        <v>0.24422295068411162</v>
      </c>
      <c r="F40" s="35">
        <f t="shared" si="3"/>
        <v>0.2405709375723129</v>
      </c>
      <c r="G40" s="85">
        <v>45466477</v>
      </c>
      <c r="H40" s="85">
        <v>10937913</v>
      </c>
    </row>
    <row r="41" spans="1:8" s="6" customFormat="1" ht="17.25" customHeight="1">
      <c r="A41" s="43" t="s">
        <v>63</v>
      </c>
      <c r="B41" s="44" t="s">
        <v>64</v>
      </c>
      <c r="C41" s="17">
        <f>C42</f>
        <v>18000000</v>
      </c>
      <c r="D41" s="17">
        <f>D42</f>
        <v>3000000</v>
      </c>
      <c r="E41" s="18">
        <f>D41/C41</f>
        <v>0.16666666666666666</v>
      </c>
      <c r="F41" s="18">
        <v>0</v>
      </c>
      <c r="G41" s="86">
        <v>0</v>
      </c>
      <c r="H41" s="86">
        <v>0</v>
      </c>
    </row>
    <row r="42" spans="1:8" ht="17.25" customHeight="1">
      <c r="A42" s="31" t="s">
        <v>65</v>
      </c>
      <c r="B42" s="32" t="s">
        <v>66</v>
      </c>
      <c r="C42" s="34">
        <v>18000000</v>
      </c>
      <c r="D42" s="34">
        <v>3000000</v>
      </c>
      <c r="E42" s="35">
        <f>D42/C42</f>
        <v>0.16666666666666666</v>
      </c>
      <c r="F42" s="35">
        <v>0</v>
      </c>
    </row>
    <row r="43" spans="1:8" s="28" customFormat="1" ht="17.25" customHeight="1">
      <c r="A43" s="45" t="s">
        <v>67</v>
      </c>
      <c r="B43" s="46"/>
      <c r="C43" s="47">
        <f>C44+C49+C53+C58+C62+C68+C72+C78+C81</f>
        <v>1359289050</v>
      </c>
      <c r="D43" s="47">
        <f>D44+D49+D53+D58+D62+D68+D72+D78+D81</f>
        <v>107209196</v>
      </c>
      <c r="E43" s="48">
        <f t="shared" si="2"/>
        <v>7.8871521844452439E-2</v>
      </c>
      <c r="F43" s="49">
        <f t="shared" si="3"/>
        <v>6.7541115852419523E-2</v>
      </c>
      <c r="G43" s="90">
        <f>G44+G49+G53+G58+G62+G68+G72+G81</f>
        <v>1033470000</v>
      </c>
      <c r="H43" s="90">
        <f>H44+H49+H53+H58+H62+H68+H72+H81</f>
        <v>69801717</v>
      </c>
    </row>
    <row r="44" spans="1:8" s="6" customFormat="1" ht="17.25" customHeight="1">
      <c r="A44" s="29" t="s">
        <v>68</v>
      </c>
      <c r="B44" s="30" t="s">
        <v>69</v>
      </c>
      <c r="C44" s="17">
        <f>SUM(C45:C48)</f>
        <v>102000000</v>
      </c>
      <c r="D44" s="17">
        <f t="shared" ref="D44" si="7">SUM(D45:D48)</f>
        <v>20074009</v>
      </c>
      <c r="E44" s="18">
        <f t="shared" si="2"/>
        <v>0.19680400980392157</v>
      </c>
      <c r="F44" s="18">
        <f t="shared" si="3"/>
        <v>0.30461586244541483</v>
      </c>
      <c r="G44" s="86">
        <f>SUM(G45:G48)</f>
        <v>91600000</v>
      </c>
      <c r="H44" s="86">
        <f>SUM(H45:H48)</f>
        <v>27902813</v>
      </c>
    </row>
    <row r="45" spans="1:8" ht="17.25" customHeight="1">
      <c r="A45" s="31" t="s">
        <v>70</v>
      </c>
      <c r="B45" s="32" t="s">
        <v>71</v>
      </c>
      <c r="C45" s="34">
        <v>60000000</v>
      </c>
      <c r="D45" s="34">
        <v>14138009</v>
      </c>
      <c r="E45" s="35">
        <f t="shared" si="2"/>
        <v>0.23563348333333334</v>
      </c>
      <c r="F45" s="35">
        <f t="shared" si="3"/>
        <v>0.2837072456140351</v>
      </c>
      <c r="G45" s="85">
        <v>57000000</v>
      </c>
      <c r="H45" s="85">
        <v>16171313</v>
      </c>
    </row>
    <row r="46" spans="1:8" ht="17.25" customHeight="1">
      <c r="A46" s="31" t="s">
        <v>72</v>
      </c>
      <c r="B46" s="32" t="s">
        <v>73</v>
      </c>
      <c r="C46" s="34">
        <v>30000000</v>
      </c>
      <c r="D46" s="34">
        <v>4736000</v>
      </c>
      <c r="E46" s="35">
        <f t="shared" si="2"/>
        <v>0.15786666666666666</v>
      </c>
      <c r="F46" s="35">
        <f t="shared" si="3"/>
        <v>0.22612499999999999</v>
      </c>
      <c r="G46" s="85">
        <v>28000000</v>
      </c>
      <c r="H46" s="85">
        <v>6331500</v>
      </c>
    </row>
    <row r="47" spans="1:8" ht="17.25" customHeight="1">
      <c r="A47" s="31" t="s">
        <v>74</v>
      </c>
      <c r="B47" s="32" t="s">
        <v>75</v>
      </c>
      <c r="C47" s="34">
        <v>4000000</v>
      </c>
      <c r="D47" s="34"/>
      <c r="E47" s="35">
        <f t="shared" si="2"/>
        <v>0</v>
      </c>
      <c r="F47" s="35">
        <v>0</v>
      </c>
    </row>
    <row r="48" spans="1:8" ht="17.25" customHeight="1">
      <c r="A48" s="31" t="s">
        <v>76</v>
      </c>
      <c r="B48" s="32" t="s">
        <v>77</v>
      </c>
      <c r="C48" s="34">
        <v>8000000</v>
      </c>
      <c r="D48" s="34">
        <v>1200000</v>
      </c>
      <c r="E48" s="35">
        <f t="shared" si="2"/>
        <v>0.15</v>
      </c>
      <c r="F48" s="35">
        <f t="shared" si="3"/>
        <v>0.81818181818181823</v>
      </c>
      <c r="G48" s="85">
        <v>6600000</v>
      </c>
      <c r="H48" s="85">
        <v>5400000</v>
      </c>
    </row>
    <row r="49" spans="1:8" s="6" customFormat="1" ht="17.25" customHeight="1">
      <c r="A49" s="29" t="s">
        <v>78</v>
      </c>
      <c r="B49" s="30" t="s">
        <v>79</v>
      </c>
      <c r="C49" s="17">
        <f>SUM(C50:C52)</f>
        <v>190000000</v>
      </c>
      <c r="D49" s="17">
        <f t="shared" ref="D49" si="8">SUM(D50:D52)</f>
        <v>34143000</v>
      </c>
      <c r="E49" s="18">
        <f t="shared" si="2"/>
        <v>0.1797</v>
      </c>
      <c r="F49" s="18">
        <f t="shared" si="3"/>
        <v>5.6207729468599033E-2</v>
      </c>
      <c r="G49" s="86">
        <f>SUM(G50:G52)</f>
        <v>207000000</v>
      </c>
      <c r="H49" s="86">
        <f>SUM(H50:H52)</f>
        <v>11635000</v>
      </c>
    </row>
    <row r="50" spans="1:8" ht="17.25" customHeight="1">
      <c r="A50" s="31" t="s">
        <v>80</v>
      </c>
      <c r="B50" s="32" t="s">
        <v>81</v>
      </c>
      <c r="C50" s="34">
        <v>60000000</v>
      </c>
      <c r="D50" s="34">
        <v>8749000</v>
      </c>
      <c r="E50" s="35">
        <f t="shared" si="2"/>
        <v>0.14581666666666668</v>
      </c>
      <c r="F50" s="35">
        <f t="shared" si="3"/>
        <v>0.15159090909090908</v>
      </c>
      <c r="G50" s="85">
        <v>66000000</v>
      </c>
      <c r="H50" s="85">
        <v>10005000</v>
      </c>
    </row>
    <row r="51" spans="1:8" ht="17.25" customHeight="1">
      <c r="A51" s="31" t="s">
        <v>82</v>
      </c>
      <c r="B51" s="32" t="s">
        <v>83</v>
      </c>
      <c r="C51" s="34">
        <v>40000000</v>
      </c>
      <c r="D51" s="34">
        <v>2200000</v>
      </c>
      <c r="E51" s="35">
        <f t="shared" si="2"/>
        <v>5.5E-2</v>
      </c>
      <c r="F51" s="35">
        <f t="shared" si="3"/>
        <v>0</v>
      </c>
      <c r="G51" s="85">
        <v>26000000</v>
      </c>
    </row>
    <row r="52" spans="1:8" ht="17.25" customHeight="1">
      <c r="A52" s="31" t="s">
        <v>84</v>
      </c>
      <c r="B52" s="32" t="s">
        <v>85</v>
      </c>
      <c r="C52" s="34">
        <v>90000000</v>
      </c>
      <c r="D52" s="34">
        <v>23194000</v>
      </c>
      <c r="E52" s="35">
        <f t="shared" si="2"/>
        <v>0.25771111111111111</v>
      </c>
      <c r="F52" s="35">
        <f t="shared" si="3"/>
        <v>1.4173913043478261E-2</v>
      </c>
      <c r="G52" s="85">
        <v>115000000</v>
      </c>
      <c r="H52" s="85">
        <v>1630000</v>
      </c>
    </row>
    <row r="53" spans="1:8" s="6" customFormat="1" ht="17.25" customHeight="1">
      <c r="A53" s="29" t="s">
        <v>86</v>
      </c>
      <c r="B53" s="30" t="s">
        <v>87</v>
      </c>
      <c r="C53" s="17">
        <f>SUM(C54:C57)</f>
        <v>23200000</v>
      </c>
      <c r="D53" s="17">
        <f>SUM(D54:D57)</f>
        <v>4790187</v>
      </c>
      <c r="E53" s="18">
        <f t="shared" si="2"/>
        <v>0.20647357758620691</v>
      </c>
      <c r="F53" s="18">
        <f t="shared" si="3"/>
        <v>0.2384790303030303</v>
      </c>
      <c r="G53" s="86">
        <f>SUM(G54:G57)</f>
        <v>16500000</v>
      </c>
      <c r="H53" s="86">
        <f>SUM(H54:H57)</f>
        <v>3934904</v>
      </c>
    </row>
    <row r="54" spans="1:8" ht="17.25" customHeight="1">
      <c r="A54" s="50">
        <v>6601</v>
      </c>
      <c r="B54" s="51" t="s">
        <v>88</v>
      </c>
      <c r="C54" s="34">
        <v>6000000</v>
      </c>
      <c r="D54" s="34">
        <v>839125</v>
      </c>
      <c r="E54" s="35">
        <f t="shared" si="2"/>
        <v>0.13985416666666667</v>
      </c>
      <c r="F54" s="35">
        <f t="shared" si="3"/>
        <v>0.16768159999999999</v>
      </c>
      <c r="G54" s="85">
        <v>2500000</v>
      </c>
      <c r="H54" s="85">
        <v>419204</v>
      </c>
    </row>
    <row r="55" spans="1:8" ht="17.25" customHeight="1">
      <c r="A55" s="50">
        <v>6605</v>
      </c>
      <c r="B55" s="51" t="s">
        <v>89</v>
      </c>
      <c r="C55" s="34">
        <v>4000000</v>
      </c>
      <c r="D55" s="34">
        <v>534962</v>
      </c>
      <c r="E55" s="35">
        <f t="shared" si="2"/>
        <v>0.13374050000000001</v>
      </c>
      <c r="F55" s="35">
        <v>0</v>
      </c>
    </row>
    <row r="56" spans="1:8" ht="17.25" customHeight="1">
      <c r="A56" s="50">
        <v>6608</v>
      </c>
      <c r="B56" s="51" t="s">
        <v>90</v>
      </c>
      <c r="C56" s="34">
        <v>6000000</v>
      </c>
      <c r="D56" s="34">
        <v>1616100</v>
      </c>
      <c r="E56" s="35">
        <f t="shared" si="2"/>
        <v>0.26934999999999998</v>
      </c>
      <c r="F56" s="35">
        <v>0</v>
      </c>
      <c r="G56" s="85">
        <v>6800000</v>
      </c>
      <c r="H56" s="85">
        <v>1715700</v>
      </c>
    </row>
    <row r="57" spans="1:8" ht="17.25" customHeight="1">
      <c r="A57" s="50">
        <v>6618</v>
      </c>
      <c r="B57" s="51" t="s">
        <v>91</v>
      </c>
      <c r="C57" s="34">
        <v>7200000</v>
      </c>
      <c r="D57" s="34">
        <v>1800000</v>
      </c>
      <c r="E57" s="35">
        <f t="shared" si="2"/>
        <v>0.25</v>
      </c>
      <c r="F57" s="35">
        <v>0</v>
      </c>
      <c r="G57" s="85">
        <v>7200000</v>
      </c>
      <c r="H57" s="85">
        <v>1800000</v>
      </c>
    </row>
    <row r="58" spans="1:8" s="6" customFormat="1" ht="17.25" customHeight="1">
      <c r="A58" s="29" t="s">
        <v>92</v>
      </c>
      <c r="B58" s="30" t="s">
        <v>93</v>
      </c>
      <c r="C58" s="17">
        <f>SUM(C59:C61)</f>
        <v>4684000</v>
      </c>
      <c r="D58" s="17">
        <f t="shared" ref="D58" si="9">SUM(D59:D61)</f>
        <v>0</v>
      </c>
      <c r="E58" s="18">
        <f t="shared" si="2"/>
        <v>0</v>
      </c>
      <c r="F58" s="18">
        <f t="shared" si="3"/>
        <v>0</v>
      </c>
      <c r="G58" s="86">
        <f>SUM(G59:G61)</f>
        <v>1000000</v>
      </c>
      <c r="H58" s="86">
        <f>SUM(H59:H61)</f>
        <v>0</v>
      </c>
    </row>
    <row r="59" spans="1:8" ht="17.25" customHeight="1">
      <c r="A59" s="31" t="s">
        <v>94</v>
      </c>
      <c r="B59" s="32" t="s">
        <v>95</v>
      </c>
      <c r="C59" s="34">
        <v>500000</v>
      </c>
      <c r="D59" s="17"/>
      <c r="E59" s="35">
        <v>0</v>
      </c>
      <c r="F59" s="35">
        <v>0</v>
      </c>
    </row>
    <row r="60" spans="1:8" ht="17.25" customHeight="1">
      <c r="A60" s="31" t="s">
        <v>96</v>
      </c>
      <c r="B60" s="32" t="s">
        <v>97</v>
      </c>
      <c r="C60" s="34">
        <v>2184000</v>
      </c>
      <c r="D60" s="34"/>
      <c r="E60" s="35">
        <v>0</v>
      </c>
      <c r="F60" s="35">
        <v>0</v>
      </c>
    </row>
    <row r="61" spans="1:8" ht="17.25" customHeight="1">
      <c r="A61" s="31" t="s">
        <v>96</v>
      </c>
      <c r="B61" s="32" t="s">
        <v>98</v>
      </c>
      <c r="C61" s="34">
        <v>2000000</v>
      </c>
      <c r="D61" s="34"/>
      <c r="E61" s="35">
        <f t="shared" si="2"/>
        <v>0</v>
      </c>
      <c r="F61" s="35">
        <f t="shared" si="3"/>
        <v>0</v>
      </c>
      <c r="G61" s="85">
        <v>1000000</v>
      </c>
    </row>
    <row r="62" spans="1:8" s="6" customFormat="1" ht="17.25" customHeight="1">
      <c r="A62" s="29" t="s">
        <v>99</v>
      </c>
      <c r="B62" s="30" t="s">
        <v>100</v>
      </c>
      <c r="C62" s="17">
        <f>SUM(C63:C67)</f>
        <v>72000000</v>
      </c>
      <c r="D62" s="17">
        <f t="shared" ref="D62" si="10">SUM(D63:D67)</f>
        <v>17009000</v>
      </c>
      <c r="E62" s="18">
        <f t="shared" si="2"/>
        <v>0.23623611111111112</v>
      </c>
      <c r="F62" s="18">
        <f t="shared" si="3"/>
        <v>0.15853237410071944</v>
      </c>
      <c r="G62" s="86">
        <f>SUM(G63:G67)</f>
        <v>69500000</v>
      </c>
      <c r="H62" s="86">
        <f>SUM(H63:H67)</f>
        <v>11018000</v>
      </c>
    </row>
    <row r="63" spans="1:8" ht="17.25" customHeight="1">
      <c r="A63" s="31" t="s">
        <v>101</v>
      </c>
      <c r="B63" s="32" t="s">
        <v>102</v>
      </c>
      <c r="C63" s="34">
        <v>10000000</v>
      </c>
      <c r="D63" s="34">
        <v>2089000</v>
      </c>
      <c r="E63" s="35">
        <f t="shared" si="2"/>
        <v>0.2089</v>
      </c>
      <c r="F63" s="35">
        <f t="shared" si="3"/>
        <v>0.17130000000000001</v>
      </c>
      <c r="G63" s="85">
        <v>10000000</v>
      </c>
      <c r="H63" s="85">
        <v>1713000</v>
      </c>
    </row>
    <row r="64" spans="1:8" ht="17.25" customHeight="1">
      <c r="A64" s="31" t="s">
        <v>103</v>
      </c>
      <c r="B64" s="32" t="s">
        <v>104</v>
      </c>
      <c r="C64" s="34">
        <v>32000000</v>
      </c>
      <c r="D64" s="34">
        <v>4920000</v>
      </c>
      <c r="E64" s="35">
        <f t="shared" si="2"/>
        <v>0.15375</v>
      </c>
      <c r="F64" s="35">
        <f t="shared" si="3"/>
        <v>0.18403225806451612</v>
      </c>
      <c r="G64" s="85">
        <v>31000000</v>
      </c>
      <c r="H64" s="85">
        <v>5705000</v>
      </c>
    </row>
    <row r="65" spans="1:8" ht="17.25" customHeight="1">
      <c r="A65" s="31" t="s">
        <v>105</v>
      </c>
      <c r="B65" s="32" t="s">
        <v>106</v>
      </c>
      <c r="C65" s="34">
        <v>8000000</v>
      </c>
      <c r="D65" s="34">
        <v>2500000</v>
      </c>
      <c r="E65" s="35">
        <f t="shared" si="2"/>
        <v>0.3125</v>
      </c>
      <c r="F65" s="35">
        <f t="shared" si="3"/>
        <v>0</v>
      </c>
      <c r="G65" s="85">
        <v>7000000</v>
      </c>
    </row>
    <row r="66" spans="1:8" ht="17.25" customHeight="1">
      <c r="A66" s="31" t="s">
        <v>107</v>
      </c>
      <c r="B66" s="32" t="s">
        <v>108</v>
      </c>
      <c r="C66" s="34">
        <v>20000000</v>
      </c>
      <c r="D66" s="34">
        <v>7500000</v>
      </c>
      <c r="E66" s="35">
        <f t="shared" si="2"/>
        <v>0.375</v>
      </c>
      <c r="F66" s="35">
        <f t="shared" si="3"/>
        <v>0.18</v>
      </c>
      <c r="G66" s="85">
        <v>20000000</v>
      </c>
      <c r="H66" s="85">
        <v>3600000</v>
      </c>
    </row>
    <row r="67" spans="1:8" ht="17.25" customHeight="1">
      <c r="A67" s="31" t="s">
        <v>109</v>
      </c>
      <c r="B67" s="32" t="s">
        <v>110</v>
      </c>
      <c r="C67" s="34">
        <v>2000000</v>
      </c>
      <c r="D67" s="34">
        <v>0</v>
      </c>
      <c r="E67" s="35">
        <v>0</v>
      </c>
      <c r="F67" s="35">
        <f t="shared" si="3"/>
        <v>0</v>
      </c>
      <c r="G67" s="85">
        <v>1500000</v>
      </c>
    </row>
    <row r="68" spans="1:8" s="6" customFormat="1" ht="17.25" customHeight="1">
      <c r="A68" s="29" t="s">
        <v>111</v>
      </c>
      <c r="B68" s="30" t="s">
        <v>112</v>
      </c>
      <c r="C68" s="17">
        <f>SUM(C69:C71)</f>
        <v>50000000</v>
      </c>
      <c r="D68" s="17">
        <f t="shared" ref="D68" si="11">SUM(D69:D71)</f>
        <v>0</v>
      </c>
      <c r="E68" s="18">
        <f t="shared" si="2"/>
        <v>0</v>
      </c>
      <c r="F68" s="18">
        <f t="shared" si="3"/>
        <v>0</v>
      </c>
      <c r="G68" s="86">
        <f>SUM(G69:G71)</f>
        <v>30000000</v>
      </c>
      <c r="H68" s="86">
        <f>SUM(H69:H71)</f>
        <v>0</v>
      </c>
    </row>
    <row r="69" spans="1:8" ht="17.25" customHeight="1">
      <c r="A69" s="31" t="s">
        <v>113</v>
      </c>
      <c r="B69" s="32" t="s">
        <v>114</v>
      </c>
      <c r="C69" s="34">
        <v>10000000</v>
      </c>
      <c r="D69" s="34"/>
      <c r="E69" s="35">
        <f t="shared" si="2"/>
        <v>0</v>
      </c>
      <c r="F69" s="35">
        <v>0</v>
      </c>
    </row>
    <row r="70" spans="1:8" ht="17.25" customHeight="1">
      <c r="A70" s="31" t="s">
        <v>115</v>
      </c>
      <c r="B70" s="32" t="s">
        <v>116</v>
      </c>
      <c r="C70" s="34">
        <v>40000000</v>
      </c>
      <c r="D70" s="34"/>
      <c r="E70" s="35">
        <f t="shared" si="2"/>
        <v>0</v>
      </c>
      <c r="F70" s="35">
        <v>0</v>
      </c>
    </row>
    <row r="71" spans="1:8" ht="17.25" customHeight="1">
      <c r="A71" s="31" t="s">
        <v>117</v>
      </c>
      <c r="B71" s="52" t="s">
        <v>118</v>
      </c>
      <c r="C71" s="34"/>
      <c r="D71" s="34"/>
      <c r="E71" s="35">
        <v>0</v>
      </c>
      <c r="F71" s="35">
        <v>0</v>
      </c>
      <c r="G71" s="85">
        <v>30000000</v>
      </c>
    </row>
    <row r="72" spans="1:8" s="6" customFormat="1" ht="17.25" customHeight="1">
      <c r="A72" s="29" t="s">
        <v>119</v>
      </c>
      <c r="B72" s="30" t="s">
        <v>120</v>
      </c>
      <c r="C72" s="17">
        <f>SUM(C73:C77)</f>
        <v>228000000</v>
      </c>
      <c r="D72" s="17">
        <f>SUM(D73:D80)</f>
        <v>6250000</v>
      </c>
      <c r="E72" s="18">
        <f t="shared" si="2"/>
        <v>2.7412280701754384E-2</v>
      </c>
      <c r="F72" s="18">
        <f t="shared" si="3"/>
        <v>6.0483870967741934E-3</v>
      </c>
      <c r="G72" s="86">
        <f>SUM(G73:G77)</f>
        <v>124000000</v>
      </c>
      <c r="H72" s="86">
        <f>SUM(H73:H77)</f>
        <v>750000</v>
      </c>
    </row>
    <row r="73" spans="1:8" ht="17.25" customHeight="1">
      <c r="A73" s="53" t="s">
        <v>121</v>
      </c>
      <c r="B73" s="54" t="s">
        <v>122</v>
      </c>
      <c r="C73" s="34">
        <v>40000000</v>
      </c>
      <c r="D73" s="34"/>
      <c r="E73" s="35">
        <f t="shared" si="2"/>
        <v>0</v>
      </c>
      <c r="F73" s="35">
        <f t="shared" si="3"/>
        <v>0</v>
      </c>
      <c r="G73" s="85">
        <v>15000000</v>
      </c>
    </row>
    <row r="74" spans="1:8" ht="17.25" customHeight="1">
      <c r="A74" s="55">
        <v>6912</v>
      </c>
      <c r="B74" s="54" t="s">
        <v>123</v>
      </c>
      <c r="C74" s="34">
        <v>20000000</v>
      </c>
      <c r="D74" s="34">
        <v>6250000</v>
      </c>
      <c r="E74" s="35">
        <f t="shared" si="2"/>
        <v>0.3125</v>
      </c>
      <c r="F74" s="35">
        <f t="shared" si="3"/>
        <v>7.4999999999999997E-2</v>
      </c>
      <c r="G74" s="85">
        <v>10000000</v>
      </c>
      <c r="H74" s="85">
        <v>750000</v>
      </c>
    </row>
    <row r="75" spans="1:8" ht="38.25" customHeight="1">
      <c r="A75" s="56">
        <v>6913</v>
      </c>
      <c r="B75" s="57" t="s">
        <v>124</v>
      </c>
      <c r="C75" s="34">
        <v>60000000</v>
      </c>
      <c r="D75" s="34"/>
      <c r="E75" s="35">
        <f t="shared" si="2"/>
        <v>0</v>
      </c>
      <c r="F75" s="35">
        <v>0</v>
      </c>
      <c r="G75" s="85">
        <f>12000000+15000000+8000000+7000000+8000000</f>
        <v>50000000</v>
      </c>
    </row>
    <row r="76" spans="1:8" ht="17.25" customHeight="1">
      <c r="A76" s="55">
        <v>6921</v>
      </c>
      <c r="B76" s="54" t="s">
        <v>125</v>
      </c>
      <c r="C76" s="34">
        <v>48000000</v>
      </c>
      <c r="D76" s="34"/>
      <c r="E76" s="35">
        <f t="shared" si="2"/>
        <v>0</v>
      </c>
      <c r="F76" s="35">
        <f t="shared" si="3"/>
        <v>0</v>
      </c>
      <c r="G76" s="85">
        <v>27000000</v>
      </c>
    </row>
    <row r="77" spans="1:8" ht="17.25" customHeight="1">
      <c r="A77" s="55">
        <v>6949</v>
      </c>
      <c r="B77" s="54" t="s">
        <v>126</v>
      </c>
      <c r="C77" s="34">
        <v>60000000</v>
      </c>
      <c r="D77" s="34"/>
      <c r="E77" s="35">
        <f t="shared" si="2"/>
        <v>0</v>
      </c>
      <c r="F77" s="35">
        <v>0</v>
      </c>
      <c r="G77" s="85">
        <v>22000000</v>
      </c>
    </row>
    <row r="78" spans="1:8" s="6" customFormat="1" ht="17.25" customHeight="1">
      <c r="A78" s="58">
        <v>6950</v>
      </c>
      <c r="B78" s="59" t="s">
        <v>127</v>
      </c>
      <c r="C78" s="17">
        <f>SUM(C79:C80)</f>
        <v>350000000</v>
      </c>
      <c r="D78" s="17">
        <f>SUM(D79:D80)</f>
        <v>0</v>
      </c>
      <c r="E78" s="18">
        <f>D78/C78</f>
        <v>0</v>
      </c>
      <c r="F78" s="18">
        <v>0</v>
      </c>
      <c r="G78" s="86"/>
      <c r="H78" s="86"/>
    </row>
    <row r="79" spans="1:8" ht="17.25" customHeight="1">
      <c r="A79" s="50">
        <v>6999</v>
      </c>
      <c r="B79" s="60" t="s">
        <v>128</v>
      </c>
      <c r="C79" s="34">
        <v>250000000</v>
      </c>
      <c r="D79" s="34"/>
      <c r="E79" s="35">
        <v>0</v>
      </c>
      <c r="F79" s="35">
        <v>0</v>
      </c>
    </row>
    <row r="80" spans="1:8" ht="17.25" customHeight="1">
      <c r="A80" s="50">
        <v>6999</v>
      </c>
      <c r="B80" s="60" t="s">
        <v>129</v>
      </c>
      <c r="C80" s="34">
        <v>100000000</v>
      </c>
      <c r="D80" s="34"/>
      <c r="E80" s="35">
        <v>0</v>
      </c>
      <c r="F80" s="35">
        <v>0</v>
      </c>
    </row>
    <row r="81" spans="1:8" s="6" customFormat="1" ht="17.25" customHeight="1">
      <c r="A81" s="29" t="s">
        <v>130</v>
      </c>
      <c r="B81" s="30" t="s">
        <v>131</v>
      </c>
      <c r="C81" s="17">
        <f>SUM(C82:C89)</f>
        <v>339405050</v>
      </c>
      <c r="D81" s="17">
        <f>SUM(D82:D89)</f>
        <v>24943000</v>
      </c>
      <c r="E81" s="18">
        <f t="shared" si="2"/>
        <v>7.3490362032032228E-2</v>
      </c>
      <c r="F81" s="18">
        <f t="shared" si="3"/>
        <v>2.9483467309210927E-2</v>
      </c>
      <c r="G81" s="86">
        <f>SUM(G82:G89)</f>
        <v>493870000</v>
      </c>
      <c r="H81" s="86">
        <f>SUM(H82:H89)</f>
        <v>14561000</v>
      </c>
    </row>
    <row r="82" spans="1:8" ht="17.25" customHeight="1">
      <c r="A82" s="53" t="s">
        <v>132</v>
      </c>
      <c r="B82" s="61" t="s">
        <v>133</v>
      </c>
      <c r="C82" s="34">
        <v>24000000</v>
      </c>
      <c r="D82" s="34">
        <v>24943000</v>
      </c>
      <c r="E82" s="35">
        <f t="shared" si="2"/>
        <v>1.0392916666666667</v>
      </c>
      <c r="F82" s="35">
        <f t="shared" si="3"/>
        <v>0</v>
      </c>
      <c r="G82" s="85">
        <f>65230000+30000000</f>
        <v>95230000</v>
      </c>
    </row>
    <row r="83" spans="1:8" ht="17.25" customHeight="1">
      <c r="A83" s="62" t="s">
        <v>134</v>
      </c>
      <c r="B83" s="51" t="s">
        <v>135</v>
      </c>
      <c r="C83" s="34">
        <v>3640000</v>
      </c>
      <c r="D83" s="34"/>
      <c r="E83" s="35">
        <f t="shared" ref="E83:E128" si="12">(D83/C83)</f>
        <v>0</v>
      </c>
      <c r="F83" s="35">
        <v>0</v>
      </c>
      <c r="G83" s="85">
        <v>3640000</v>
      </c>
    </row>
    <row r="84" spans="1:8" ht="24.75" customHeight="1">
      <c r="A84" s="63" t="s">
        <v>136</v>
      </c>
      <c r="B84" s="64" t="s">
        <v>137</v>
      </c>
      <c r="C84" s="34">
        <v>32000000</v>
      </c>
      <c r="D84" s="34"/>
      <c r="E84" s="35">
        <f t="shared" si="12"/>
        <v>0</v>
      </c>
      <c r="F84" s="35">
        <f t="shared" ref="F84:F131" si="13">(H84/G84)</f>
        <v>0</v>
      </c>
      <c r="G84" s="85">
        <f>50000000</f>
        <v>50000000</v>
      </c>
    </row>
    <row r="85" spans="1:8" ht="17.25" customHeight="1">
      <c r="A85" s="53" t="s">
        <v>138</v>
      </c>
      <c r="B85" s="65" t="s">
        <v>139</v>
      </c>
      <c r="C85" s="34">
        <v>60000000</v>
      </c>
      <c r="D85" s="34"/>
      <c r="E85" s="35">
        <f t="shared" si="12"/>
        <v>0</v>
      </c>
      <c r="F85" s="35">
        <v>0</v>
      </c>
      <c r="G85" s="85">
        <v>60000000</v>
      </c>
    </row>
    <row r="86" spans="1:8" ht="17.25" customHeight="1">
      <c r="A86" s="53" t="s">
        <v>138</v>
      </c>
      <c r="B86" s="66" t="s">
        <v>140</v>
      </c>
      <c r="C86" s="34">
        <v>179765050</v>
      </c>
      <c r="D86" s="34"/>
      <c r="E86" s="35">
        <f t="shared" si="12"/>
        <v>0</v>
      </c>
      <c r="F86" s="35">
        <v>0</v>
      </c>
      <c r="G86" s="85">
        <v>150000000</v>
      </c>
      <c r="H86" s="85">
        <v>14561000</v>
      </c>
    </row>
    <row r="87" spans="1:8" ht="17.25" customHeight="1">
      <c r="A87" s="62" t="s">
        <v>138</v>
      </c>
      <c r="B87" s="51" t="s">
        <v>141</v>
      </c>
      <c r="C87" s="34">
        <v>20000000</v>
      </c>
      <c r="D87" s="34"/>
      <c r="E87" s="35">
        <v>0</v>
      </c>
      <c r="F87" s="35">
        <v>0</v>
      </c>
      <c r="G87" s="85">
        <v>105000000</v>
      </c>
    </row>
    <row r="88" spans="1:8" ht="17.25" customHeight="1">
      <c r="A88" s="53" t="s">
        <v>138</v>
      </c>
      <c r="B88" s="51" t="s">
        <v>142</v>
      </c>
      <c r="C88" s="34">
        <v>10000000</v>
      </c>
      <c r="D88" s="34"/>
      <c r="E88" s="35">
        <v>0</v>
      </c>
      <c r="F88" s="35">
        <v>0</v>
      </c>
      <c r="G88" s="85">
        <v>15000000</v>
      </c>
    </row>
    <row r="89" spans="1:8" ht="17.25" customHeight="1">
      <c r="A89" s="53" t="s">
        <v>138</v>
      </c>
      <c r="B89" s="51" t="s">
        <v>143</v>
      </c>
      <c r="C89" s="34">
        <v>10000000</v>
      </c>
      <c r="D89" s="34"/>
      <c r="E89" s="35">
        <f t="shared" si="12"/>
        <v>0</v>
      </c>
      <c r="F89" s="35">
        <v>0</v>
      </c>
      <c r="G89" s="85">
        <v>15000000</v>
      </c>
    </row>
    <row r="90" spans="1:8" s="28" customFormat="1" ht="17.25" customHeight="1">
      <c r="A90" s="67" t="s">
        <v>144</v>
      </c>
      <c r="B90" s="68"/>
      <c r="C90" s="47">
        <f>C91</f>
        <v>314840000</v>
      </c>
      <c r="D90" s="47">
        <f>D91</f>
        <v>0</v>
      </c>
      <c r="E90" s="48">
        <f t="shared" si="12"/>
        <v>0</v>
      </c>
      <c r="F90" s="49">
        <f t="shared" si="13"/>
        <v>0</v>
      </c>
      <c r="G90" s="90">
        <f>G91</f>
        <v>494883753</v>
      </c>
      <c r="H90" s="90">
        <f>H91</f>
        <v>0</v>
      </c>
    </row>
    <row r="91" spans="1:8" s="6" customFormat="1" ht="17.25" customHeight="1">
      <c r="A91" s="43" t="s">
        <v>145</v>
      </c>
      <c r="B91" s="44" t="s">
        <v>98</v>
      </c>
      <c r="C91" s="17">
        <f>SUM(C92:C96)</f>
        <v>314840000</v>
      </c>
      <c r="D91" s="17">
        <f>SUM(D92:D96)</f>
        <v>0</v>
      </c>
      <c r="E91" s="18">
        <f t="shared" si="12"/>
        <v>0</v>
      </c>
      <c r="F91" s="18">
        <f t="shared" si="13"/>
        <v>0</v>
      </c>
      <c r="G91" s="86">
        <f>SUM(G92:G96)</f>
        <v>494883753</v>
      </c>
      <c r="H91" s="86">
        <f>SUM(H92:H96)</f>
        <v>0</v>
      </c>
    </row>
    <row r="92" spans="1:8" ht="17.25" customHeight="1">
      <c r="A92" s="62" t="s">
        <v>146</v>
      </c>
      <c r="B92" s="69" t="s">
        <v>147</v>
      </c>
      <c r="C92" s="34">
        <v>4000000</v>
      </c>
      <c r="D92" s="34"/>
      <c r="E92" s="35">
        <f>(D92/C92)</f>
        <v>0</v>
      </c>
      <c r="F92" s="35">
        <v>0</v>
      </c>
    </row>
    <row r="93" spans="1:8" ht="17.25" customHeight="1">
      <c r="A93" s="63" t="s">
        <v>148</v>
      </c>
      <c r="B93" s="64" t="s">
        <v>149</v>
      </c>
      <c r="C93" s="34">
        <v>80000000</v>
      </c>
      <c r="D93" s="34"/>
      <c r="E93" s="35">
        <v>0</v>
      </c>
      <c r="F93" s="35">
        <v>0</v>
      </c>
      <c r="G93" s="85">
        <v>254563753</v>
      </c>
    </row>
    <row r="94" spans="1:8" ht="17.25" customHeight="1">
      <c r="A94" s="62" t="s">
        <v>148</v>
      </c>
      <c r="B94" s="51" t="s">
        <v>150</v>
      </c>
      <c r="C94" s="34">
        <v>198840000</v>
      </c>
      <c r="D94" s="34"/>
      <c r="E94" s="35">
        <v>0</v>
      </c>
      <c r="F94" s="35">
        <v>0</v>
      </c>
      <c r="G94" s="85">
        <v>198320000</v>
      </c>
    </row>
    <row r="95" spans="1:8" ht="17.25" customHeight="1">
      <c r="A95" s="62" t="s">
        <v>151</v>
      </c>
      <c r="B95" s="51" t="s">
        <v>152</v>
      </c>
      <c r="C95" s="34">
        <v>2000000</v>
      </c>
      <c r="D95" s="34"/>
      <c r="E95" s="35">
        <f t="shared" si="12"/>
        <v>0</v>
      </c>
      <c r="F95" s="35">
        <v>0</v>
      </c>
      <c r="G95" s="85">
        <v>2000000</v>
      </c>
    </row>
    <row r="96" spans="1:8" ht="17.25" customHeight="1">
      <c r="A96" s="62" t="s">
        <v>151</v>
      </c>
      <c r="B96" s="51" t="s">
        <v>153</v>
      </c>
      <c r="C96" s="34">
        <v>30000000</v>
      </c>
      <c r="D96" s="34"/>
      <c r="E96" s="35">
        <f t="shared" si="12"/>
        <v>0</v>
      </c>
      <c r="F96" s="35">
        <f t="shared" si="13"/>
        <v>0</v>
      </c>
      <c r="G96" s="85">
        <v>40000000</v>
      </c>
    </row>
    <row r="97" spans="1:8" s="74" customFormat="1" ht="27.75" customHeight="1">
      <c r="A97" s="96" t="s">
        <v>154</v>
      </c>
      <c r="B97" s="97"/>
      <c r="C97" s="70">
        <f>C98+C100</f>
        <v>0</v>
      </c>
      <c r="D97" s="71">
        <f>D98+D100</f>
        <v>0</v>
      </c>
      <c r="E97" s="72">
        <v>0</v>
      </c>
      <c r="F97" s="73">
        <v>0</v>
      </c>
      <c r="G97" s="94">
        <f>G98+G100</f>
        <v>142500000</v>
      </c>
      <c r="H97" s="94">
        <f>H98+H100</f>
        <v>0</v>
      </c>
    </row>
    <row r="98" spans="1:8" s="6" customFormat="1" ht="17.25" customHeight="1">
      <c r="A98" s="43" t="s">
        <v>155</v>
      </c>
      <c r="B98" s="44" t="s">
        <v>156</v>
      </c>
      <c r="C98" s="17">
        <f>C99</f>
        <v>0</v>
      </c>
      <c r="D98" s="17">
        <f>D99</f>
        <v>0</v>
      </c>
      <c r="E98" s="18">
        <v>0</v>
      </c>
      <c r="F98" s="18">
        <v>0</v>
      </c>
      <c r="G98" s="86">
        <v>24000000</v>
      </c>
      <c r="H98" s="86">
        <f>H99</f>
        <v>0</v>
      </c>
    </row>
    <row r="99" spans="1:8" ht="17.25" customHeight="1">
      <c r="A99" s="31" t="s">
        <v>157</v>
      </c>
      <c r="B99" s="32" t="s">
        <v>158</v>
      </c>
      <c r="C99" s="34"/>
      <c r="D99" s="34">
        <v>0</v>
      </c>
      <c r="E99" s="35">
        <v>0</v>
      </c>
      <c r="F99" s="35">
        <v>0</v>
      </c>
    </row>
    <row r="100" spans="1:8" s="6" customFormat="1" ht="17.25" customHeight="1">
      <c r="A100" s="43" t="s">
        <v>159</v>
      </c>
      <c r="B100" s="44" t="s">
        <v>160</v>
      </c>
      <c r="C100" s="17">
        <f>C101</f>
        <v>0</v>
      </c>
      <c r="D100" s="17">
        <f>D101</f>
        <v>0</v>
      </c>
      <c r="E100" s="18">
        <v>0</v>
      </c>
      <c r="F100" s="18">
        <v>0</v>
      </c>
      <c r="G100" s="86">
        <v>118500000</v>
      </c>
      <c r="H100" s="86">
        <f>H101</f>
        <v>0</v>
      </c>
    </row>
    <row r="101" spans="1:8" ht="17.25" customHeight="1">
      <c r="A101" s="31" t="s">
        <v>161</v>
      </c>
      <c r="B101" s="32" t="s">
        <v>162</v>
      </c>
      <c r="C101" s="34"/>
      <c r="D101" s="34">
        <v>0</v>
      </c>
      <c r="E101" s="35">
        <v>0</v>
      </c>
      <c r="F101" s="35">
        <v>0</v>
      </c>
    </row>
    <row r="102" spans="1:8" s="23" customFormat="1" ht="17.25" customHeight="1">
      <c r="A102" s="75" t="s">
        <v>163</v>
      </c>
      <c r="B102" s="76"/>
      <c r="C102" s="21">
        <f>C103+C114+C123+C134</f>
        <v>1257657000</v>
      </c>
      <c r="D102" s="21">
        <f>D103+D114+D123+D134</f>
        <v>155344200</v>
      </c>
      <c r="E102" s="22">
        <f t="shared" si="12"/>
        <v>0.12351873364518307</v>
      </c>
      <c r="F102" s="35">
        <f t="shared" si="13"/>
        <v>0.26123865844649813</v>
      </c>
      <c r="G102" s="89">
        <f>G103+G114+G123</f>
        <v>1023329057</v>
      </c>
      <c r="H102" s="89">
        <f>H103+H114+H123</f>
        <v>267333110</v>
      </c>
    </row>
    <row r="103" spans="1:8" s="28" customFormat="1" ht="17.25" customHeight="1">
      <c r="A103" s="24" t="s">
        <v>20</v>
      </c>
      <c r="B103" s="68"/>
      <c r="C103" s="47">
        <f>C104+C106+C108</f>
        <v>382557000</v>
      </c>
      <c r="D103" s="47">
        <f>D104+D106+D108</f>
        <v>38404200</v>
      </c>
      <c r="E103" s="48">
        <f t="shared" si="12"/>
        <v>0.10038817744806657</v>
      </c>
      <c r="F103" s="49">
        <f t="shared" si="13"/>
        <v>9.7780177799135032E-2</v>
      </c>
      <c r="G103" s="90">
        <f>G104+G108</f>
        <v>416200000</v>
      </c>
      <c r="H103" s="90">
        <f>H104+H108</f>
        <v>40696110</v>
      </c>
    </row>
    <row r="104" spans="1:8" s="6" customFormat="1" ht="17.25" customHeight="1">
      <c r="A104" s="29" t="s">
        <v>21</v>
      </c>
      <c r="B104" s="30" t="s">
        <v>22</v>
      </c>
      <c r="C104" s="17">
        <f>SUM(C105)</f>
        <v>201344000</v>
      </c>
      <c r="D104" s="17">
        <f>SUM(D105)</f>
        <v>0</v>
      </c>
      <c r="E104" s="18">
        <v>0</v>
      </c>
      <c r="F104" s="18">
        <v>0</v>
      </c>
      <c r="G104" s="86">
        <f>G105</f>
        <v>210000000</v>
      </c>
      <c r="H104" s="86">
        <f>H105</f>
        <v>0</v>
      </c>
    </row>
    <row r="105" spans="1:8" ht="17.25" customHeight="1">
      <c r="A105" s="31" t="s">
        <v>164</v>
      </c>
      <c r="B105" s="32" t="s">
        <v>165</v>
      </c>
      <c r="C105" s="34">
        <v>201344000</v>
      </c>
      <c r="D105" s="34"/>
      <c r="E105" s="35">
        <v>0</v>
      </c>
      <c r="F105" s="35">
        <v>0</v>
      </c>
      <c r="G105" s="85">
        <v>210000000</v>
      </c>
    </row>
    <row r="106" spans="1:8" ht="17.25" customHeight="1">
      <c r="A106" s="29" t="s">
        <v>31</v>
      </c>
      <c r="B106" s="30" t="s">
        <v>32</v>
      </c>
      <c r="C106" s="34">
        <f>C107</f>
        <v>0</v>
      </c>
      <c r="D106" s="34">
        <f>D107</f>
        <v>0</v>
      </c>
      <c r="E106" s="18">
        <v>0</v>
      </c>
      <c r="F106" s="18">
        <v>0</v>
      </c>
      <c r="G106" s="85">
        <f>G107</f>
        <v>0</v>
      </c>
      <c r="H106" s="85">
        <f>H107</f>
        <v>0</v>
      </c>
    </row>
    <row r="107" spans="1:8" ht="17.25" customHeight="1">
      <c r="A107" s="77" t="s">
        <v>166</v>
      </c>
      <c r="B107" s="78" t="s">
        <v>167</v>
      </c>
      <c r="C107" s="34">
        <v>0</v>
      </c>
      <c r="D107" s="34"/>
      <c r="E107" s="35">
        <v>0</v>
      </c>
      <c r="F107" s="35">
        <v>0</v>
      </c>
    </row>
    <row r="108" spans="1:8" s="6" customFormat="1" ht="17.25" customHeight="1">
      <c r="A108" s="29" t="s">
        <v>63</v>
      </c>
      <c r="B108" s="30" t="s">
        <v>64</v>
      </c>
      <c r="C108" s="17">
        <f>SUM(C109:C113)</f>
        <v>181213000</v>
      </c>
      <c r="D108" s="17">
        <f>SUM(D109:D113)</f>
        <v>38404200</v>
      </c>
      <c r="E108" s="35">
        <f t="shared" si="12"/>
        <v>0.21192850402564936</v>
      </c>
      <c r="F108" s="18">
        <f t="shared" si="13"/>
        <v>0.19736231813773036</v>
      </c>
      <c r="G108" s="86">
        <f>SUM(G109:G113)</f>
        <v>206200000</v>
      </c>
      <c r="H108" s="86">
        <f>SUM(H109:H113)</f>
        <v>40696110</v>
      </c>
    </row>
    <row r="109" spans="1:8" ht="17.25" customHeight="1">
      <c r="A109" s="53" t="s">
        <v>168</v>
      </c>
      <c r="B109" s="61" t="s">
        <v>169</v>
      </c>
      <c r="C109" s="34">
        <v>3120000</v>
      </c>
      <c r="D109" s="34">
        <f>260000*3</f>
        <v>780000</v>
      </c>
      <c r="E109" s="35">
        <f t="shared" si="12"/>
        <v>0.25</v>
      </c>
      <c r="F109" s="35">
        <f t="shared" si="13"/>
        <v>0.16263440860215053</v>
      </c>
      <c r="G109" s="85">
        <v>4464000</v>
      </c>
      <c r="H109" s="85">
        <f>242000*3</f>
        <v>726000</v>
      </c>
    </row>
    <row r="110" spans="1:8" ht="17.25" customHeight="1">
      <c r="A110" s="53" t="s">
        <v>168</v>
      </c>
      <c r="B110" s="61" t="s">
        <v>170</v>
      </c>
      <c r="C110" s="34">
        <v>21600000</v>
      </c>
      <c r="D110" s="34">
        <f>1800000*3</f>
        <v>5400000</v>
      </c>
      <c r="E110" s="35">
        <f t="shared" si="12"/>
        <v>0.25</v>
      </c>
      <c r="F110" s="35">
        <f t="shared" si="13"/>
        <v>0.23175965665236051</v>
      </c>
      <c r="G110" s="85">
        <v>23300000</v>
      </c>
      <c r="H110" s="85">
        <f>1800000*3</f>
        <v>5400000</v>
      </c>
    </row>
    <row r="111" spans="1:8" ht="17.25" customHeight="1">
      <c r="A111" s="53" t="s">
        <v>168</v>
      </c>
      <c r="B111" s="61" t="s">
        <v>171</v>
      </c>
      <c r="C111" s="34">
        <v>145813000</v>
      </c>
      <c r="D111" s="34">
        <v>26385900</v>
      </c>
      <c r="E111" s="35">
        <f t="shared" si="12"/>
        <v>0.18095711630650216</v>
      </c>
      <c r="F111" s="35">
        <f t="shared" si="13"/>
        <v>0.16361587579817202</v>
      </c>
      <c r="G111" s="85">
        <v>159740000</v>
      </c>
      <c r="H111" s="85">
        <v>26136000</v>
      </c>
    </row>
    <row r="112" spans="1:8" ht="17.25" customHeight="1">
      <c r="A112" s="53" t="s">
        <v>168</v>
      </c>
      <c r="B112" s="61" t="s">
        <v>172</v>
      </c>
      <c r="C112" s="34">
        <v>6000000</v>
      </c>
      <c r="D112" s="34">
        <v>0</v>
      </c>
      <c r="E112" s="35">
        <f t="shared" si="12"/>
        <v>0</v>
      </c>
      <c r="F112" s="35">
        <f t="shared" si="13"/>
        <v>0.25</v>
      </c>
      <c r="G112" s="85">
        <v>12000000</v>
      </c>
      <c r="H112" s="85">
        <f>1000000*3</f>
        <v>3000000</v>
      </c>
    </row>
    <row r="113" spans="1:8" ht="17.25" customHeight="1">
      <c r="A113" s="50">
        <v>6449</v>
      </c>
      <c r="B113" s="69" t="s">
        <v>173</v>
      </c>
      <c r="C113" s="34">
        <v>4680000</v>
      </c>
      <c r="D113" s="34">
        <f>1946100*3</f>
        <v>5838300</v>
      </c>
      <c r="E113" s="35">
        <f t="shared" si="12"/>
        <v>1.2475000000000001</v>
      </c>
      <c r="F113" s="35">
        <f t="shared" si="13"/>
        <v>0.81154569892473116</v>
      </c>
      <c r="G113" s="85">
        <v>6696000</v>
      </c>
      <c r="H113" s="85">
        <f>1811370*3</f>
        <v>5434110</v>
      </c>
    </row>
    <row r="114" spans="1:8" s="28" customFormat="1" ht="17.25" customHeight="1">
      <c r="A114" s="45" t="s">
        <v>67</v>
      </c>
      <c r="B114" s="68"/>
      <c r="C114" s="47">
        <f>C115+C120</f>
        <v>61800000</v>
      </c>
      <c r="D114" s="47">
        <f>D115+D120</f>
        <v>1440000</v>
      </c>
      <c r="E114" s="48">
        <f t="shared" si="12"/>
        <v>2.3300970873786409E-2</v>
      </c>
      <c r="F114" s="48">
        <f t="shared" si="13"/>
        <v>0.30603910294517611</v>
      </c>
      <c r="G114" s="90">
        <f>G115+G118+G120</f>
        <v>299429057</v>
      </c>
      <c r="H114" s="90">
        <f>H115+H118+H120</f>
        <v>91637000</v>
      </c>
    </row>
    <row r="115" spans="1:8" s="6" customFormat="1" ht="17.25" customHeight="1">
      <c r="A115" s="29" t="s">
        <v>111</v>
      </c>
      <c r="B115" s="79" t="s">
        <v>112</v>
      </c>
      <c r="C115" s="17">
        <f>SUM(C116:C117)</f>
        <v>60000000</v>
      </c>
      <c r="D115" s="17">
        <f>SUM(D116:D117)</f>
        <v>1440000</v>
      </c>
      <c r="E115" s="18">
        <f t="shared" si="12"/>
        <v>2.4E-2</v>
      </c>
      <c r="F115" s="18">
        <f t="shared" si="13"/>
        <v>0.15429999999999999</v>
      </c>
      <c r="G115" s="86">
        <f>SUM(G116:G117)</f>
        <v>60000000</v>
      </c>
      <c r="H115" s="86">
        <f>H116</f>
        <v>9258000</v>
      </c>
    </row>
    <row r="116" spans="1:8" ht="17.25" customHeight="1">
      <c r="A116" s="31" t="s">
        <v>174</v>
      </c>
      <c r="B116" s="32" t="s">
        <v>175</v>
      </c>
      <c r="C116" s="34">
        <v>40000000</v>
      </c>
      <c r="D116" s="34">
        <v>1440000</v>
      </c>
      <c r="E116" s="35">
        <f t="shared" si="12"/>
        <v>3.5999999999999997E-2</v>
      </c>
      <c r="F116" s="35">
        <f t="shared" si="13"/>
        <v>0.23144999999999999</v>
      </c>
      <c r="G116" s="85">
        <v>40000000</v>
      </c>
      <c r="H116" s="85">
        <v>9258000</v>
      </c>
    </row>
    <row r="117" spans="1:8" ht="17.25" customHeight="1">
      <c r="A117" s="31" t="s">
        <v>174</v>
      </c>
      <c r="B117" s="32" t="s">
        <v>176</v>
      </c>
      <c r="C117" s="34">
        <v>20000000</v>
      </c>
      <c r="D117" s="34"/>
      <c r="E117" s="35">
        <f t="shared" si="12"/>
        <v>0</v>
      </c>
      <c r="F117" s="35">
        <f t="shared" si="13"/>
        <v>0</v>
      </c>
      <c r="G117" s="85">
        <v>20000000</v>
      </c>
    </row>
    <row r="118" spans="1:8" s="6" customFormat="1" ht="17.25" customHeight="1">
      <c r="A118" s="43" t="s">
        <v>177</v>
      </c>
      <c r="B118" s="44" t="s">
        <v>178</v>
      </c>
      <c r="C118" s="17"/>
      <c r="D118" s="17"/>
      <c r="E118" s="18"/>
      <c r="F118" s="18"/>
      <c r="G118" s="86">
        <f>G119</f>
        <v>150000000</v>
      </c>
      <c r="H118" s="86">
        <f>H119</f>
        <v>82379000</v>
      </c>
    </row>
    <row r="119" spans="1:8" ht="17.25" customHeight="1">
      <c r="A119" s="31" t="s">
        <v>179</v>
      </c>
      <c r="B119" s="32" t="s">
        <v>180</v>
      </c>
      <c r="C119" s="34"/>
      <c r="D119" s="34"/>
      <c r="E119" s="35"/>
      <c r="F119" s="35"/>
      <c r="G119" s="85">
        <v>150000000</v>
      </c>
      <c r="H119" s="85">
        <v>82379000</v>
      </c>
    </row>
    <row r="120" spans="1:8" s="6" customFormat="1" ht="17.25" customHeight="1">
      <c r="A120" s="29" t="s">
        <v>130</v>
      </c>
      <c r="B120" s="79" t="s">
        <v>131</v>
      </c>
      <c r="C120" s="17">
        <f>SUM(C121:C122)</f>
        <v>1800000</v>
      </c>
      <c r="D120" s="17">
        <f>SUM(D121:D122)</f>
        <v>0</v>
      </c>
      <c r="E120" s="18">
        <f t="shared" si="12"/>
        <v>0</v>
      </c>
      <c r="F120" s="18">
        <f t="shared" si="13"/>
        <v>0</v>
      </c>
      <c r="G120" s="86">
        <f>SUM(G121:G122)</f>
        <v>89429057</v>
      </c>
      <c r="H120" s="86">
        <f>SUM(H121:H122)</f>
        <v>0</v>
      </c>
    </row>
    <row r="121" spans="1:8" ht="17.25" customHeight="1">
      <c r="A121" s="77" t="s">
        <v>134</v>
      </c>
      <c r="B121" s="78" t="s">
        <v>181</v>
      </c>
      <c r="C121" s="34">
        <v>1800000</v>
      </c>
      <c r="D121" s="34"/>
      <c r="E121" s="35">
        <v>0</v>
      </c>
      <c r="F121" s="35">
        <f t="shared" si="13"/>
        <v>0</v>
      </c>
      <c r="G121" s="85">
        <v>1800000</v>
      </c>
    </row>
    <row r="122" spans="1:8" ht="17.25" customHeight="1">
      <c r="A122" s="31" t="s">
        <v>138</v>
      </c>
      <c r="B122" s="32" t="s">
        <v>182</v>
      </c>
      <c r="C122" s="34"/>
      <c r="D122" s="34">
        <v>0</v>
      </c>
      <c r="E122" s="35">
        <v>0</v>
      </c>
      <c r="F122" s="35">
        <f t="shared" si="13"/>
        <v>0</v>
      </c>
      <c r="G122" s="85">
        <v>87629057</v>
      </c>
    </row>
    <row r="123" spans="1:8" s="28" customFormat="1" ht="17.25" customHeight="1">
      <c r="A123" s="67" t="s">
        <v>144</v>
      </c>
      <c r="B123" s="80"/>
      <c r="C123" s="26">
        <f>C124</f>
        <v>198300000</v>
      </c>
      <c r="D123" s="26">
        <f>D124</f>
        <v>115500000</v>
      </c>
      <c r="E123" s="27">
        <f t="shared" si="12"/>
        <v>0.58245083207261727</v>
      </c>
      <c r="F123" s="27">
        <f t="shared" si="13"/>
        <v>0.4387390315242119</v>
      </c>
      <c r="G123" s="90">
        <f>G124+G132</f>
        <v>307700000</v>
      </c>
      <c r="H123" s="90">
        <f>H124+H132</f>
        <v>135000000</v>
      </c>
    </row>
    <row r="124" spans="1:8" s="6" customFormat="1" ht="17.25" customHeight="1">
      <c r="A124" s="29" t="s">
        <v>183</v>
      </c>
      <c r="B124" s="30" t="s">
        <v>184</v>
      </c>
      <c r="C124" s="17">
        <f>SUM(C125:C131)</f>
        <v>198300000</v>
      </c>
      <c r="D124" s="17">
        <f>SUM(D125:D131)</f>
        <v>115500000</v>
      </c>
      <c r="E124" s="18">
        <f t="shared" si="12"/>
        <v>0.58245083207261727</v>
      </c>
      <c r="F124" s="18">
        <f t="shared" si="13"/>
        <v>0.46565774155995343</v>
      </c>
      <c r="G124" s="86">
        <f>SUM(G125:G131)</f>
        <v>257700000</v>
      </c>
      <c r="H124" s="86">
        <f>SUM(H125:H131)</f>
        <v>120000000</v>
      </c>
    </row>
    <row r="125" spans="1:8" ht="17.25" customHeight="1">
      <c r="A125" s="77" t="s">
        <v>148</v>
      </c>
      <c r="B125" s="78" t="s">
        <v>184</v>
      </c>
      <c r="C125" s="34">
        <v>0</v>
      </c>
      <c r="D125" s="34">
        <v>0</v>
      </c>
      <c r="E125" s="34">
        <f>C125</f>
        <v>0</v>
      </c>
      <c r="F125" s="35">
        <f t="shared" si="13"/>
        <v>0</v>
      </c>
      <c r="G125" s="85">
        <v>50000000</v>
      </c>
    </row>
    <row r="126" spans="1:8" ht="17.25" customHeight="1">
      <c r="A126" s="31" t="s">
        <v>148</v>
      </c>
      <c r="B126" s="32" t="s">
        <v>185</v>
      </c>
      <c r="C126" s="34">
        <v>117000000</v>
      </c>
      <c r="D126" s="34">
        <v>115500000</v>
      </c>
      <c r="E126" s="35">
        <v>0</v>
      </c>
      <c r="F126" s="35">
        <v>0</v>
      </c>
      <c r="G126" s="85">
        <v>120000000</v>
      </c>
      <c r="H126" s="85">
        <v>120000000</v>
      </c>
    </row>
    <row r="127" spans="1:8" ht="17.25" customHeight="1">
      <c r="A127" s="77" t="s">
        <v>148</v>
      </c>
      <c r="B127" s="78" t="s">
        <v>186</v>
      </c>
      <c r="C127" s="34">
        <v>2700000</v>
      </c>
      <c r="D127" s="34"/>
      <c r="E127" s="35">
        <v>0</v>
      </c>
      <c r="F127" s="35">
        <v>0</v>
      </c>
      <c r="G127" s="85">
        <v>2700000</v>
      </c>
    </row>
    <row r="128" spans="1:8" ht="17.25" customHeight="1">
      <c r="A128" s="77" t="s">
        <v>148</v>
      </c>
      <c r="B128" s="78" t="s">
        <v>187</v>
      </c>
      <c r="C128" s="34">
        <v>15600000</v>
      </c>
      <c r="D128" s="34"/>
      <c r="E128" s="35">
        <f t="shared" si="12"/>
        <v>0</v>
      </c>
      <c r="F128" s="35">
        <v>0</v>
      </c>
      <c r="G128" s="85">
        <v>16000000</v>
      </c>
    </row>
    <row r="129" spans="1:8" ht="17.25" customHeight="1">
      <c r="A129" s="31" t="s">
        <v>148</v>
      </c>
      <c r="B129" s="32" t="s">
        <v>188</v>
      </c>
      <c r="C129" s="34"/>
      <c r="D129" s="34"/>
      <c r="E129" s="35">
        <v>0</v>
      </c>
      <c r="F129" s="35">
        <v>0</v>
      </c>
      <c r="G129" s="85">
        <v>6000000</v>
      </c>
    </row>
    <row r="130" spans="1:8" ht="17.25" customHeight="1">
      <c r="A130" s="31" t="s">
        <v>148</v>
      </c>
      <c r="B130" s="32" t="s">
        <v>189</v>
      </c>
      <c r="C130" s="34">
        <v>45000000</v>
      </c>
      <c r="D130" s="34"/>
      <c r="E130" s="35">
        <v>0</v>
      </c>
      <c r="F130" s="35">
        <v>0</v>
      </c>
      <c r="G130" s="85">
        <v>45000000</v>
      </c>
    </row>
    <row r="131" spans="1:8" ht="17.25" customHeight="1">
      <c r="A131" s="31" t="s">
        <v>190</v>
      </c>
      <c r="B131" s="32" t="s">
        <v>191</v>
      </c>
      <c r="C131" s="34">
        <v>18000000</v>
      </c>
      <c r="D131" s="34"/>
      <c r="E131" s="35">
        <v>0</v>
      </c>
      <c r="F131" s="35">
        <f t="shared" si="13"/>
        <v>0</v>
      </c>
      <c r="G131" s="85">
        <v>18000000</v>
      </c>
    </row>
    <row r="132" spans="1:8" s="6" customFormat="1" ht="17.25" customHeight="1">
      <c r="A132" s="43" t="s">
        <v>155</v>
      </c>
      <c r="B132" s="44" t="s">
        <v>192</v>
      </c>
      <c r="C132" s="17"/>
      <c r="D132" s="17"/>
      <c r="E132" s="18"/>
      <c r="F132" s="18"/>
      <c r="G132" s="86">
        <f>G133</f>
        <v>50000000</v>
      </c>
      <c r="H132" s="86">
        <f>H133</f>
        <v>15000000</v>
      </c>
    </row>
    <row r="133" spans="1:8" ht="17.25" customHeight="1">
      <c r="A133" s="31" t="s">
        <v>193</v>
      </c>
      <c r="B133" s="32" t="s">
        <v>194</v>
      </c>
      <c r="C133" s="34"/>
      <c r="D133" s="34"/>
      <c r="E133" s="35"/>
      <c r="F133" s="35"/>
      <c r="G133" s="85">
        <v>50000000</v>
      </c>
      <c r="H133" s="85">
        <v>15000000</v>
      </c>
    </row>
    <row r="134" spans="1:8" s="23" customFormat="1" ht="17.25" customHeight="1">
      <c r="A134" s="75" t="s">
        <v>195</v>
      </c>
      <c r="B134" s="76"/>
      <c r="C134" s="21">
        <f>SUM(C135:C139)</f>
        <v>615000000</v>
      </c>
      <c r="D134" s="21">
        <f>SUM(D135:D139)</f>
        <v>0</v>
      </c>
      <c r="E134" s="22">
        <v>0</v>
      </c>
      <c r="F134" s="18">
        <v>0</v>
      </c>
      <c r="G134" s="89">
        <f>SUM(G135:G139)</f>
        <v>20000000</v>
      </c>
      <c r="H134" s="89">
        <f>H136</f>
        <v>0</v>
      </c>
    </row>
    <row r="135" spans="1:8" ht="17.25" customHeight="1">
      <c r="A135" s="50">
        <v>6956</v>
      </c>
      <c r="B135" s="81" t="s">
        <v>196</v>
      </c>
      <c r="C135" s="34"/>
      <c r="D135" s="34"/>
      <c r="E135" s="35"/>
      <c r="F135" s="35"/>
      <c r="G135" s="85">
        <v>20000000</v>
      </c>
    </row>
    <row r="136" spans="1:8" ht="17.25" customHeight="1">
      <c r="A136" s="50">
        <v>6955</v>
      </c>
      <c r="B136" s="69" t="s">
        <v>197</v>
      </c>
      <c r="C136" s="34">
        <v>460000000</v>
      </c>
      <c r="D136" s="34"/>
      <c r="E136" s="35">
        <v>0</v>
      </c>
      <c r="F136" s="35">
        <v>0</v>
      </c>
    </row>
    <row r="137" spans="1:8" ht="17.25" customHeight="1">
      <c r="A137" s="50">
        <v>6956</v>
      </c>
      <c r="B137" s="69" t="s">
        <v>198</v>
      </c>
      <c r="C137" s="34">
        <v>60000000</v>
      </c>
      <c r="D137" s="34"/>
      <c r="E137" s="35">
        <v>0</v>
      </c>
      <c r="F137" s="35">
        <v>0</v>
      </c>
    </row>
    <row r="138" spans="1:8" ht="17.25" customHeight="1">
      <c r="A138" s="50">
        <v>6956</v>
      </c>
      <c r="B138" s="69" t="s">
        <v>199</v>
      </c>
      <c r="C138" s="34">
        <v>20000000</v>
      </c>
      <c r="D138" s="34"/>
      <c r="E138" s="35"/>
      <c r="F138" s="35"/>
    </row>
    <row r="139" spans="1:8" ht="17.25" customHeight="1">
      <c r="A139" s="50">
        <v>6955</v>
      </c>
      <c r="B139" s="51" t="s">
        <v>200</v>
      </c>
      <c r="C139" s="34">
        <v>75000000</v>
      </c>
      <c r="D139" s="34"/>
      <c r="E139" s="35"/>
      <c r="F139" s="35"/>
    </row>
    <row r="140" spans="1:8" ht="6.75" customHeight="1">
      <c r="A140" s="82"/>
      <c r="B140" s="83"/>
    </row>
    <row r="141" spans="1:8" s="84" customFormat="1">
      <c r="C141" s="98" t="s">
        <v>203</v>
      </c>
      <c r="D141" s="98"/>
      <c r="E141" s="98"/>
      <c r="F141" s="98"/>
      <c r="G141" s="95"/>
      <c r="H141" s="95"/>
    </row>
    <row r="142" spans="1:8">
      <c r="C142" s="99" t="s">
        <v>201</v>
      </c>
      <c r="D142" s="99"/>
      <c r="E142" s="99"/>
      <c r="F142" s="99"/>
    </row>
    <row r="143" spans="1:8">
      <c r="C143" s="7"/>
      <c r="D143" s="7"/>
      <c r="E143" s="8"/>
      <c r="F143" s="8"/>
    </row>
    <row r="144" spans="1:8">
      <c r="C144" s="7"/>
      <c r="D144" s="7"/>
      <c r="E144" s="8"/>
      <c r="F144" s="8"/>
    </row>
    <row r="145" spans="3:6">
      <c r="C145" s="7"/>
      <c r="D145" s="7"/>
      <c r="E145" s="8"/>
      <c r="F145" s="8"/>
    </row>
    <row r="146" spans="3:6">
      <c r="C146" s="99" t="s">
        <v>202</v>
      </c>
      <c r="D146" s="99"/>
      <c r="E146" s="99"/>
      <c r="F146" s="99"/>
    </row>
    <row r="147" spans="3:6">
      <c r="C147" s="99"/>
      <c r="D147" s="99"/>
      <c r="E147" s="99"/>
      <c r="F147" s="99"/>
    </row>
  </sheetData>
  <mergeCells count="12">
    <mergeCell ref="A97:B97"/>
    <mergeCell ref="C141:F141"/>
    <mergeCell ref="C142:F142"/>
    <mergeCell ref="C146:F147"/>
    <mergeCell ref="A1:F1"/>
    <mergeCell ref="A6:F6"/>
    <mergeCell ref="A7:F7"/>
    <mergeCell ref="A9:A11"/>
    <mergeCell ref="B9:B11"/>
    <mergeCell ref="C9:C11"/>
    <mergeCell ref="D9:D11"/>
    <mergeCell ref="E9:F10"/>
  </mergeCells>
  <pageMargins left="0.36" right="0.21" top="0.23" bottom="0.23" header="0.16" footer="0.16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CK NGAN SACH QUY I-2018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 DUC THANG</dc:creator>
  <cp:lastModifiedBy>MinhPham</cp:lastModifiedBy>
  <cp:lastPrinted>2018-06-21T08:44:14Z</cp:lastPrinted>
  <dcterms:created xsi:type="dcterms:W3CDTF">2018-06-01T02:51:42Z</dcterms:created>
  <dcterms:modified xsi:type="dcterms:W3CDTF">2018-06-21T08:44:42Z</dcterms:modified>
</cp:coreProperties>
</file>