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9440" windowHeight="7740" activeTab="1"/>
  </bookViews>
  <sheets>
    <sheet name="NGAN SACH QUY 3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37" i="1"/>
  <c r="G136"/>
  <c r="F136" s="1"/>
  <c r="D136"/>
  <c r="C136"/>
  <c r="F135"/>
  <c r="H134"/>
  <c r="F134" s="1"/>
  <c r="G134"/>
  <c r="F133"/>
  <c r="E133"/>
  <c r="F132"/>
  <c r="E132"/>
  <c r="F131"/>
  <c r="F130"/>
  <c r="E130"/>
  <c r="F129"/>
  <c r="E129"/>
  <c r="F128"/>
  <c r="E128"/>
  <c r="F127"/>
  <c r="H126"/>
  <c r="G126"/>
  <c r="G125" s="1"/>
  <c r="D126"/>
  <c r="D125" s="1"/>
  <c r="C126"/>
  <c r="C125"/>
  <c r="F124"/>
  <c r="F123"/>
  <c r="H122"/>
  <c r="G122"/>
  <c r="D122"/>
  <c r="C122"/>
  <c r="E122" s="1"/>
  <c r="F121"/>
  <c r="H120"/>
  <c r="F120" s="1"/>
  <c r="G120"/>
  <c r="F119"/>
  <c r="E119"/>
  <c r="F118"/>
  <c r="E118"/>
  <c r="H117"/>
  <c r="F117" s="1"/>
  <c r="G117"/>
  <c r="D117"/>
  <c r="D116" s="1"/>
  <c r="C117"/>
  <c r="F115"/>
  <c r="E115"/>
  <c r="F114"/>
  <c r="E114"/>
  <c r="F113"/>
  <c r="D113"/>
  <c r="E113" s="1"/>
  <c r="F112"/>
  <c r="E112"/>
  <c r="F111"/>
  <c r="E111"/>
  <c r="G110"/>
  <c r="F110" s="1"/>
  <c r="D110"/>
  <c r="E110" s="1"/>
  <c r="C110"/>
  <c r="H108"/>
  <c r="G108"/>
  <c r="D108"/>
  <c r="C108"/>
  <c r="F107"/>
  <c r="H106"/>
  <c r="G106"/>
  <c r="D106"/>
  <c r="C106"/>
  <c r="C105" s="1"/>
  <c r="F103"/>
  <c r="H102"/>
  <c r="G102"/>
  <c r="F102"/>
  <c r="F101"/>
  <c r="C101"/>
  <c r="H100"/>
  <c r="G100"/>
  <c r="G99" s="1"/>
  <c r="C99"/>
  <c r="F98"/>
  <c r="F97"/>
  <c r="E97"/>
  <c r="F96"/>
  <c r="E96"/>
  <c r="F95"/>
  <c r="H92"/>
  <c r="G92"/>
  <c r="G91" s="1"/>
  <c r="D92"/>
  <c r="D91" s="1"/>
  <c r="C92"/>
  <c r="C91" s="1"/>
  <c r="F90"/>
  <c r="E90"/>
  <c r="F89"/>
  <c r="F88"/>
  <c r="F87"/>
  <c r="E87"/>
  <c r="F86"/>
  <c r="E86"/>
  <c r="G85"/>
  <c r="F85" s="1"/>
  <c r="E85"/>
  <c r="F84"/>
  <c r="E84"/>
  <c r="G83"/>
  <c r="F83" s="1"/>
  <c r="E83"/>
  <c r="H82"/>
  <c r="D82"/>
  <c r="C82"/>
  <c r="D79"/>
  <c r="C79"/>
  <c r="F78"/>
  <c r="E78"/>
  <c r="F77"/>
  <c r="E77"/>
  <c r="G76"/>
  <c r="F76"/>
  <c r="E76"/>
  <c r="F75"/>
  <c r="E75"/>
  <c r="F74"/>
  <c r="E74"/>
  <c r="H73"/>
  <c r="G73"/>
  <c r="D73"/>
  <c r="E73" s="1"/>
  <c r="C73"/>
  <c r="F72"/>
  <c r="E71"/>
  <c r="E70"/>
  <c r="H69"/>
  <c r="H63" s="1"/>
  <c r="F63" s="1"/>
  <c r="G69"/>
  <c r="D69"/>
  <c r="C69"/>
  <c r="F68"/>
  <c r="F67"/>
  <c r="E67"/>
  <c r="F66"/>
  <c r="E66"/>
  <c r="F65"/>
  <c r="E65"/>
  <c r="F64"/>
  <c r="E64"/>
  <c r="G63"/>
  <c r="D63"/>
  <c r="C63"/>
  <c r="E62"/>
  <c r="F60"/>
  <c r="H59"/>
  <c r="D59"/>
  <c r="E59" s="1"/>
  <c r="C59"/>
  <c r="F58"/>
  <c r="E58"/>
  <c r="F55"/>
  <c r="E55"/>
  <c r="F54"/>
  <c r="E54"/>
  <c r="H53"/>
  <c r="F53" s="1"/>
  <c r="G53"/>
  <c r="D53"/>
  <c r="E53" s="1"/>
  <c r="C53"/>
  <c r="F52"/>
  <c r="E52"/>
  <c r="F51"/>
  <c r="E51"/>
  <c r="F50"/>
  <c r="E50"/>
  <c r="H49"/>
  <c r="G49"/>
  <c r="D49"/>
  <c r="E49" s="1"/>
  <c r="F49" s="1"/>
  <c r="C49"/>
  <c r="F48"/>
  <c r="E48"/>
  <c r="E47"/>
  <c r="E46"/>
  <c r="E45"/>
  <c r="H44"/>
  <c r="G44"/>
  <c r="F46" s="1"/>
  <c r="D44"/>
  <c r="E44" s="1"/>
  <c r="F44" s="1"/>
  <c r="C44"/>
  <c r="E42"/>
  <c r="D41"/>
  <c r="C41"/>
  <c r="F40"/>
  <c r="E40"/>
  <c r="F39"/>
  <c r="E39"/>
  <c r="F38"/>
  <c r="E38"/>
  <c r="F37"/>
  <c r="E37"/>
  <c r="H36"/>
  <c r="G36"/>
  <c r="E36"/>
  <c r="D36"/>
  <c r="C36"/>
  <c r="F35"/>
  <c r="E35"/>
  <c r="F34"/>
  <c r="E34"/>
  <c r="H33"/>
  <c r="G33"/>
  <c r="D33"/>
  <c r="C33"/>
  <c r="F32"/>
  <c r="E32"/>
  <c r="F31"/>
  <c r="E31"/>
  <c r="F29"/>
  <c r="E29"/>
  <c r="F28"/>
  <c r="E28"/>
  <c r="F27"/>
  <c r="E27"/>
  <c r="F25"/>
  <c r="E25"/>
  <c r="F24"/>
  <c r="E24"/>
  <c r="H23"/>
  <c r="F23" s="1"/>
  <c r="G23"/>
  <c r="D23"/>
  <c r="C23"/>
  <c r="E23" s="1"/>
  <c r="H21"/>
  <c r="G21"/>
  <c r="D21"/>
  <c r="C21"/>
  <c r="F20"/>
  <c r="F19"/>
  <c r="E19"/>
  <c r="F18"/>
  <c r="E18"/>
  <c r="H17"/>
  <c r="G17"/>
  <c r="F17"/>
  <c r="D17"/>
  <c r="E17" s="1"/>
  <c r="C17"/>
  <c r="G15"/>
  <c r="H99" l="1"/>
  <c r="F99" s="1"/>
  <c r="H16"/>
  <c r="C43"/>
  <c r="F73"/>
  <c r="E126"/>
  <c r="D16"/>
  <c r="E63"/>
  <c r="E69"/>
  <c r="F122"/>
  <c r="H43"/>
  <c r="G116"/>
  <c r="E41"/>
  <c r="F92"/>
  <c r="F106"/>
  <c r="G105"/>
  <c r="G104" s="1"/>
  <c r="G14" s="1"/>
  <c r="F126"/>
  <c r="F69"/>
  <c r="E79"/>
  <c r="C16"/>
  <c r="C15" s="1"/>
  <c r="E33"/>
  <c r="G16"/>
  <c r="F16" s="1"/>
  <c r="F33"/>
  <c r="F36"/>
  <c r="E82"/>
  <c r="E91"/>
  <c r="F100"/>
  <c r="D105"/>
  <c r="D104" s="1"/>
  <c r="E117"/>
  <c r="E125"/>
  <c r="H91"/>
  <c r="F91" s="1"/>
  <c r="G82"/>
  <c r="F82" s="1"/>
  <c r="H105"/>
  <c r="H116"/>
  <c r="H125"/>
  <c r="F125" s="1"/>
  <c r="D43"/>
  <c r="E43" s="1"/>
  <c r="F43" s="1"/>
  <c r="E92"/>
  <c r="C116"/>
  <c r="C104" s="1"/>
  <c r="H15" l="1"/>
  <c r="F15" s="1"/>
  <c r="F116"/>
  <c r="E105"/>
  <c r="C14"/>
  <c r="E16"/>
  <c r="F105"/>
  <c r="H104"/>
  <c r="F104" s="1"/>
  <c r="D15"/>
  <c r="E116"/>
  <c r="E104"/>
  <c r="H14" l="1"/>
  <c r="F14" s="1"/>
  <c r="D14"/>
  <c r="E14" s="1"/>
  <c r="E15"/>
  <c r="F45"/>
  <c r="G43"/>
  <c r="G59"/>
  <c r="F59"/>
</calcChain>
</file>

<file path=xl/sharedStrings.xml><?xml version="1.0" encoding="utf-8"?>
<sst xmlns="http://schemas.openxmlformats.org/spreadsheetml/2006/main" count="248" uniqueCount="214">
  <si>
    <t>Biểu số 3 - Ban hành kèm theo Thông tư số 61/2017/TT-BTC ngày 15 tháng 6 năm 2017 của Bộ Tài chính</t>
  </si>
  <si>
    <t>ĐƠN VỊ: TRƯỜNG THCS AN BÌNH</t>
  </si>
  <si>
    <t>CHƯƠNG: 622 LOẠI: 070 KHOẢN: 073</t>
  </si>
  <si>
    <t>ĐÁNH GIÁ THỰC HiỆN DỰ TOÁN THU CHI NGÂN SÁCH</t>
  </si>
  <si>
    <t>QUY III NĂM 2018</t>
  </si>
  <si>
    <t>Số TT</t>
  </si>
  <si>
    <t>Nội dung</t>
  </si>
  <si>
    <t>Dự toán năm</t>
  </si>
  <si>
    <t>Ước thực hiện quý 3 năm 2018</t>
  </si>
  <si>
    <t>So sánh (%)</t>
  </si>
  <si>
    <t>Dự toán</t>
  </si>
  <si>
    <t>Cùng kỳ năm trước</t>
  </si>
  <si>
    <t>I</t>
  </si>
  <si>
    <t>Tổng số thu, chi, nộp ngân sách phí, lệ phí</t>
  </si>
  <si>
    <t>II</t>
  </si>
  <si>
    <t>Dự toán chi ngân sách nhà nước</t>
  </si>
  <si>
    <t>DT NAM 2017</t>
  </si>
  <si>
    <t>QUÝ III/17</t>
  </si>
  <si>
    <t>Chi sự nghiệp giáo dục, đào tạo, dạy nghề</t>
  </si>
  <si>
    <t>KINH PHÍ NHIỆM VỤ THƯỜNG XUYÊN</t>
  </si>
  <si>
    <t>Tiểu nhóm 0129: Chi thanh toán cho cá nhân</t>
  </si>
  <si>
    <t>6000</t>
  </si>
  <si>
    <t>Tiền lương</t>
  </si>
  <si>
    <t>6001</t>
  </si>
  <si>
    <t>Lương ngạch bậcđược duyệt</t>
  </si>
  <si>
    <t>6003</t>
  </si>
  <si>
    <t>Lương hợp đồng dài hạn</t>
  </si>
  <si>
    <t>6004</t>
  </si>
  <si>
    <t>Lương ngoài biên chế</t>
  </si>
  <si>
    <t>Tiền công trả cho lao động thường xuyên theo hợp đồng</t>
  </si>
  <si>
    <t>Tiền công trả cho lao động thường xuyên theo hợp đồng (Phục vụ)</t>
  </si>
  <si>
    <t>6100</t>
  </si>
  <si>
    <t>Phụ cấp lương</t>
  </si>
  <si>
    <t>6101</t>
  </si>
  <si>
    <t>Phụ cấp chức vụ</t>
  </si>
  <si>
    <t>6102</t>
  </si>
  <si>
    <t>Phụ cấp khu vực</t>
  </si>
  <si>
    <t>6106</t>
  </si>
  <si>
    <t>Phụ cấp thêm giờ, thêm buổi</t>
  </si>
  <si>
    <t>6107</t>
  </si>
  <si>
    <t>Phụ cấp độc hại, nguy hiểm</t>
  </si>
  <si>
    <t>6112</t>
  </si>
  <si>
    <t>Phụ cấp ưu đãi ngành</t>
  </si>
  <si>
    <t>Phụ cấp trách nhiệm theo nghề, theo công việc</t>
  </si>
  <si>
    <t>Phụ cấp trách nhiệm hướng dẫn tập sự</t>
  </si>
  <si>
    <t>Phụ cấp thâm niên nghề</t>
  </si>
  <si>
    <t>Phụ cấp thâm niên vượt khung</t>
  </si>
  <si>
    <t>6250</t>
  </si>
  <si>
    <t>Phúc lợi tập thể</t>
  </si>
  <si>
    <t>6253</t>
  </si>
  <si>
    <t>Tàu xe nghỉ phép năm</t>
  </si>
  <si>
    <t>6257</t>
  </si>
  <si>
    <t>Tiền nước uống</t>
  </si>
  <si>
    <t>6300</t>
  </si>
  <si>
    <t>Các khoản đóng góp</t>
  </si>
  <si>
    <t>6301</t>
  </si>
  <si>
    <t>Bảo hiểm xã hội</t>
  </si>
  <si>
    <t>6302</t>
  </si>
  <si>
    <t>Bảo hiểm y tế</t>
  </si>
  <si>
    <t>6303</t>
  </si>
  <si>
    <t>Kinh phí công đoàn</t>
  </si>
  <si>
    <t>6304</t>
  </si>
  <si>
    <t>Bảo hiểm thất nghiệp</t>
  </si>
  <si>
    <t>6400</t>
  </si>
  <si>
    <t>Các khoản thanh toán cho cá nhân</t>
  </si>
  <si>
    <t>6404</t>
  </si>
  <si>
    <t>Chi thu nhập tăng thêm theo cơ chế khoán tự chủ</t>
  </si>
  <si>
    <t>Tiểu nhóm 0030: Chi mua hàng hóa, dịch vụ</t>
  </si>
  <si>
    <t>6500</t>
  </si>
  <si>
    <t>Chi thanh toán dịch vụ công cộng</t>
  </si>
  <si>
    <t>6501</t>
  </si>
  <si>
    <t>Thanh toán tiền điện</t>
  </si>
  <si>
    <t>6502</t>
  </si>
  <si>
    <t>Thanh toán tiền nước</t>
  </si>
  <si>
    <t>6503</t>
  </si>
  <si>
    <t>Thanh toán tiền nhiên liệu</t>
  </si>
  <si>
    <t>6504</t>
  </si>
  <si>
    <t>Tiền vệ sinh môi trường</t>
  </si>
  <si>
    <t>6550</t>
  </si>
  <si>
    <t>Vật tư văn phòng</t>
  </si>
  <si>
    <t>6551</t>
  </si>
  <si>
    <t>Văn phòng phẩm</t>
  </si>
  <si>
    <t>6552</t>
  </si>
  <si>
    <t>Mua sắm CCDC</t>
  </si>
  <si>
    <t>6599</t>
  </si>
  <si>
    <t>Vật tư văn phòng khác</t>
  </si>
  <si>
    <t>6600</t>
  </si>
  <si>
    <t>Thông tin tuyên truyền liên lạc</t>
  </si>
  <si>
    <t>6601</t>
  </si>
  <si>
    <t>Cước phí điện thoại</t>
  </si>
  <si>
    <t>6605</t>
  </si>
  <si>
    <t>Thuê bao cáp truyền hình</t>
  </si>
  <si>
    <t>6608</t>
  </si>
  <si>
    <t>Sách báo, tạp chí thư viện</t>
  </si>
  <si>
    <t>6613</t>
  </si>
  <si>
    <t>Chi tuyên truyền, giáo dục PL trong cơ quan</t>
  </si>
  <si>
    <t>6618</t>
  </si>
  <si>
    <t>Khoán tiền điện thoại</t>
  </si>
  <si>
    <t>6650</t>
  </si>
  <si>
    <t>Hội nghị</t>
  </si>
  <si>
    <t>6651</t>
  </si>
  <si>
    <t>In tài liệu</t>
  </si>
  <si>
    <t>6658</t>
  </si>
  <si>
    <t>Chi tiền nước</t>
  </si>
  <si>
    <t>6699</t>
  </si>
  <si>
    <t>Chi phí khác</t>
  </si>
  <si>
    <t>6700</t>
  </si>
  <si>
    <t>Công tác phí</t>
  </si>
  <si>
    <t>6701</t>
  </si>
  <si>
    <t>Tiền vé máy bay, tàu xe</t>
  </si>
  <si>
    <t>6702</t>
  </si>
  <si>
    <t>Phụ cấp công tác phí</t>
  </si>
  <si>
    <t>6703</t>
  </si>
  <si>
    <t>Tiền thuê phòng ngủ</t>
  </si>
  <si>
    <t>6704</t>
  </si>
  <si>
    <t>Khoán công tác phí</t>
  </si>
  <si>
    <t>6749</t>
  </si>
  <si>
    <t>Chi khác (tài liệu đi tập huấn)</t>
  </si>
  <si>
    <t>6750</t>
  </si>
  <si>
    <t>Chi phí thuê mướn</t>
  </si>
  <si>
    <t>6751</t>
  </si>
  <si>
    <t>Thuê phương tiện vận chuyển</t>
  </si>
  <si>
    <t>6754</t>
  </si>
  <si>
    <t>Thuê thiết bị âm thanh</t>
  </si>
  <si>
    <t>6799</t>
  </si>
  <si>
    <t>Chi phí thuê mướn khác (pho to, chăm sóc cây xanh)</t>
  </si>
  <si>
    <t>6900</t>
  </si>
  <si>
    <t>Sửa chữa thường xuyên TSCĐ</t>
  </si>
  <si>
    <t>6907</t>
  </si>
  <si>
    <t>Sửa chữa nhà cửa</t>
  </si>
  <si>
    <t>Sửa chữa thiết bị tin học</t>
  </si>
  <si>
    <t>Sửa chữa máy phô tô, điều hòa nhiệt độ, máy bơm nước, thiết bị phòng cháy chữa cháy, hệ thống âm thanh thi tiếng anh ...</t>
  </si>
  <si>
    <t>Đường điện cấp thoát nước</t>
  </si>
  <si>
    <t>Sửa chữa khác CSVC</t>
  </si>
  <si>
    <t>Mua sắm tài sản phục vụ công tác chuyên môn</t>
  </si>
  <si>
    <t>Làm khu vườn thực hành cho học sinh</t>
  </si>
  <si>
    <t>Mua sắm tài sản khác (âm thanh nghe tiếng anh)</t>
  </si>
  <si>
    <t>7000</t>
  </si>
  <si>
    <t>Chi nghiệp vụ chuyên môn</t>
  </si>
  <si>
    <t>7001</t>
  </si>
  <si>
    <t>Chi mua hàng hóa, vật tư cho chuyên môn</t>
  </si>
  <si>
    <t>7004</t>
  </si>
  <si>
    <t>Chi đồng phục trang phục TDTT</t>
  </si>
  <si>
    <t>7012</t>
  </si>
  <si>
    <t>Chi phí nghiệp vụ chuyên ngành (Sách, tài liệu cho hs, thi nghề)</t>
  </si>
  <si>
    <t>7049</t>
  </si>
  <si>
    <t>Chi khen thưởng học sinh (HK I+ HK II)</t>
  </si>
  <si>
    <t>Chi các hội thi học sinh tham gia</t>
  </si>
  <si>
    <t>Chi bồi dưỡng tập huấn chuyên môn</t>
  </si>
  <si>
    <t>Chi bồi dưỡng học sinh giỏi cấp tỉnh</t>
  </si>
  <si>
    <t>Chi bồi dưỡng giáo viên giỏi cấp tỉnh</t>
  </si>
  <si>
    <t>Tiểu nhóm 0132: Chi khác</t>
  </si>
  <si>
    <t>7750</t>
  </si>
  <si>
    <t>7757</t>
  </si>
  <si>
    <t>Chi bảo hiểm tài sản và phương tiện</t>
  </si>
  <si>
    <t>7761</t>
  </si>
  <si>
    <t>Chi tiếp khách</t>
  </si>
  <si>
    <t>7799</t>
  </si>
  <si>
    <t>Chi phí khác (cắm trại 20/11, khám sức khỏe định kỳ cho hs,  công nhận trường chuẩn...)</t>
  </si>
  <si>
    <t>Trích 10% CCTL</t>
  </si>
  <si>
    <t>7764</t>
  </si>
  <si>
    <t>Khen thưởng giáo viên</t>
  </si>
  <si>
    <t>Trích lập quỹ khen thưởng</t>
  </si>
  <si>
    <t>Tiểu nhóm 0135: Chi hỗ trợ vốn cho các doanh nghiệp, các quỹ và đầu tư vào tài sản</t>
  </si>
  <si>
    <t>9000</t>
  </si>
  <si>
    <t>Mua đầu tư tài sản vô hình</t>
  </si>
  <si>
    <t>9003</t>
  </si>
  <si>
    <t>Mua phầm mềm ra đề thi</t>
  </si>
  <si>
    <t>9050</t>
  </si>
  <si>
    <t>Mua sắm tài sản dùng cho công tác chuyên môn</t>
  </si>
  <si>
    <t>9099</t>
  </si>
  <si>
    <t>Mua nhà dù</t>
  </si>
  <si>
    <t>2.2 KINH PHÍ NHIỆM VỤ KHÔNG THƯỜNG XUYÊN</t>
  </si>
  <si>
    <t>6016</t>
  </si>
  <si>
    <t>Chi phụ cấp thêm giờ</t>
  </si>
  <si>
    <t>6103</t>
  </si>
  <si>
    <t>Phụ cấp thu hút</t>
  </si>
  <si>
    <t>6449</t>
  </si>
  <si>
    <t>Hỗ trợ NV làm thư viện (QĐ số 58/2015)</t>
  </si>
  <si>
    <t>Phụ cấp bảo vệ</t>
  </si>
  <si>
    <t>Hỗ trợ ưu đãi 30% (QĐ số 26/2011)</t>
  </si>
  <si>
    <t>Phụ cấp nhân viên phục vụ</t>
  </si>
  <si>
    <t>Hỗ trợ làm công tác phổ cập (QĐ số 27/2012)</t>
  </si>
  <si>
    <t>6758</t>
  </si>
  <si>
    <t>Chi học đại học</t>
  </si>
  <si>
    <t>Khuyến khích tự đào tạo</t>
  </si>
  <si>
    <t>Sửa chữa tài sản chuyên môn, các cơ sở hạ tầng</t>
  </si>
  <si>
    <t>6949</t>
  </si>
  <si>
    <t>Chi tiền cải tạo hệ thống PCCC và giềng khoan công nghiệp</t>
  </si>
  <si>
    <t>Chi đồng phục bảo vệ</t>
  </si>
  <si>
    <t>Kinh phí sinh hoạt hè</t>
  </si>
  <si>
    <t>7700</t>
  </si>
  <si>
    <t>Chi khác</t>
  </si>
  <si>
    <t>Chi khác (mua bảo hiểm PCCN)</t>
  </si>
  <si>
    <t>Chi tiền tết</t>
  </si>
  <si>
    <t>Hỗ trợ GV công tác xa nhà</t>
  </si>
  <si>
    <t>Tiền hỗ trợ 20/11</t>
  </si>
  <si>
    <t>Trợ cấp lần đầu</t>
  </si>
  <si>
    <t>Hỗ trợ chi phí học tập</t>
  </si>
  <si>
    <t>7766</t>
  </si>
  <si>
    <t>Cấp bù học phí</t>
  </si>
  <si>
    <t>Các quỹ đầu tư vào tài sản</t>
  </si>
  <si>
    <t>9049</t>
  </si>
  <si>
    <t>Chi tiền mua phần mềm cổng thông tin điện tử ePortal</t>
  </si>
  <si>
    <t>3.3. KINH PHÍ MUA SẮM</t>
  </si>
  <si>
    <t>Máy in, máy vi tính</t>
  </si>
  <si>
    <t xml:space="preserve">Mua bàn ghế học sinh </t>
  </si>
  <si>
    <t>Mua máy chiếu, láp top phục vụ dạy học</t>
  </si>
  <si>
    <t>Mua máy vi tính, máy in văn phòng</t>
  </si>
  <si>
    <t>Mua máy phô tô</t>
  </si>
  <si>
    <t>An Bình, ngày ... tháng ... năm 2018</t>
  </si>
  <si>
    <t>Hiệu trưởng</t>
  </si>
  <si>
    <t>Nguyễn Văn Quyên</t>
  </si>
  <si>
    <t>(Đã Ký)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</si>
</sst>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1"/>
      <color theme="1"/>
      <name val="Tahoma"/>
      <family val="2"/>
    </font>
    <font>
      <sz val="11"/>
      <color theme="1"/>
      <name val="Tahoma"/>
      <family val="2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i/>
      <u/>
      <sz val="10"/>
      <name val="Times New Roman"/>
      <family val="1"/>
    </font>
    <font>
      <b/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u/>
      <sz val="10"/>
      <color indexed="8"/>
      <name val="Times New Roman"/>
      <family val="1"/>
    </font>
    <font>
      <b/>
      <i/>
      <u/>
      <sz val="10"/>
      <color theme="1"/>
      <name val="Times New Roman"/>
      <family val="1"/>
    </font>
    <font>
      <sz val="10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u/>
      <sz val="10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164" fontId="3" fillId="2" borderId="0" xfId="1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0" fontId="2" fillId="2" borderId="0" xfId="1" applyNumberFormat="1" applyFont="1" applyFill="1" applyAlignment="1">
      <alignment horizontal="center" vertical="center"/>
    </xf>
    <xf numFmtId="0" fontId="4" fillId="2" borderId="0" xfId="0" applyFont="1" applyFill="1"/>
    <xf numFmtId="164" fontId="4" fillId="2" borderId="0" xfId="1" applyNumberFormat="1" applyFont="1" applyFill="1"/>
    <xf numFmtId="10" fontId="4" fillId="2" borderId="0" xfId="1" applyNumberFormat="1" applyFont="1" applyFill="1"/>
    <xf numFmtId="0" fontId="4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10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0" fontId="4" fillId="2" borderId="8" xfId="1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wrapText="1"/>
    </xf>
    <xf numFmtId="164" fontId="4" fillId="2" borderId="8" xfId="1" applyNumberFormat="1" applyFont="1" applyFill="1" applyBorder="1"/>
    <xf numFmtId="10" fontId="4" fillId="2" borderId="8" xfId="1" applyNumberFormat="1" applyFont="1" applyFill="1" applyBorder="1"/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wrapText="1"/>
    </xf>
    <xf numFmtId="164" fontId="5" fillId="2" borderId="8" xfId="1" applyNumberFormat="1" applyFont="1" applyFill="1" applyBorder="1"/>
    <xf numFmtId="10" fontId="5" fillId="2" borderId="8" xfId="1" applyNumberFormat="1" applyFont="1" applyFill="1" applyBorder="1"/>
    <xf numFmtId="164" fontId="5" fillId="2" borderId="0" xfId="1" applyNumberFormat="1" applyFont="1" applyFill="1"/>
    <xf numFmtId="0" fontId="5" fillId="2" borderId="0" xfId="0" applyFont="1" applyFill="1"/>
    <xf numFmtId="0" fontId="6" fillId="2" borderId="8" xfId="0" applyFont="1" applyFill="1" applyBorder="1"/>
    <xf numFmtId="0" fontId="7" fillId="2" borderId="8" xfId="0" applyFont="1" applyFill="1" applyBorder="1" applyAlignment="1">
      <alignment wrapText="1"/>
    </xf>
    <xf numFmtId="164" fontId="7" fillId="2" borderId="8" xfId="1" applyNumberFormat="1" applyFont="1" applyFill="1" applyBorder="1"/>
    <xf numFmtId="10" fontId="7" fillId="2" borderId="8" xfId="1" applyNumberFormat="1" applyFont="1" applyFill="1" applyBorder="1"/>
    <xf numFmtId="164" fontId="7" fillId="2" borderId="0" xfId="1" applyNumberFormat="1" applyFont="1" applyFill="1"/>
    <xf numFmtId="0" fontId="7" fillId="2" borderId="0" xfId="0" applyFont="1" applyFill="1"/>
    <xf numFmtId="49" fontId="8" fillId="2" borderId="8" xfId="0" applyNumberFormat="1" applyFont="1" applyFill="1" applyBorder="1" applyAlignment="1">
      <alignment horizontal="center"/>
    </xf>
    <xf numFmtId="3" fontId="8" fillId="2" borderId="8" xfId="0" applyNumberFormat="1" applyFont="1" applyFill="1" applyBorder="1"/>
    <xf numFmtId="49" fontId="9" fillId="2" borderId="8" xfId="0" applyNumberFormat="1" applyFont="1" applyFill="1" applyBorder="1" applyAlignment="1">
      <alignment horizontal="center"/>
    </xf>
    <xf numFmtId="3" fontId="9" fillId="2" borderId="8" xfId="0" applyNumberFormat="1" applyFont="1" applyFill="1" applyBorder="1"/>
    <xf numFmtId="164" fontId="9" fillId="2" borderId="8" xfId="0" applyNumberFormat="1" applyFont="1" applyFill="1" applyBorder="1"/>
    <xf numFmtId="164" fontId="3" fillId="2" borderId="8" xfId="1" applyNumberFormat="1" applyFont="1" applyFill="1" applyBorder="1"/>
    <xf numFmtId="10" fontId="3" fillId="2" borderId="8" xfId="1" applyNumberFormat="1" applyFont="1" applyFill="1" applyBorder="1"/>
    <xf numFmtId="0" fontId="4" fillId="2" borderId="8" xfId="0" applyFont="1" applyFill="1" applyBorder="1" applyAlignment="1">
      <alignment horizontal="left"/>
    </xf>
    <xf numFmtId="0" fontId="10" fillId="2" borderId="8" xfId="0" applyFont="1" applyFill="1" applyBorder="1" applyAlignment="1">
      <alignment wrapText="1"/>
    </xf>
    <xf numFmtId="0" fontId="3" fillId="2" borderId="8" xfId="0" applyFont="1" applyFill="1" applyBorder="1"/>
    <xf numFmtId="0" fontId="11" fillId="2" borderId="8" xfId="0" applyFont="1" applyFill="1" applyBorder="1" applyAlignment="1">
      <alignment wrapText="1"/>
    </xf>
    <xf numFmtId="0" fontId="12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/>
    <xf numFmtId="49" fontId="13" fillId="2" borderId="8" xfId="0" applyNumberFormat="1" applyFont="1" applyFill="1" applyBorder="1" applyAlignment="1">
      <alignment horizontal="center"/>
    </xf>
    <xf numFmtId="3" fontId="13" fillId="2" borderId="8" xfId="0" applyNumberFormat="1" applyFont="1" applyFill="1" applyBorder="1"/>
    <xf numFmtId="49" fontId="6" fillId="2" borderId="8" xfId="0" applyNumberFormat="1" applyFont="1" applyFill="1" applyBorder="1"/>
    <xf numFmtId="3" fontId="14" fillId="2" borderId="8" xfId="0" applyNumberFormat="1" applyFont="1" applyFill="1" applyBorder="1"/>
    <xf numFmtId="164" fontId="15" fillId="2" borderId="8" xfId="1" applyNumberFormat="1" applyFont="1" applyFill="1" applyBorder="1"/>
    <xf numFmtId="10" fontId="15" fillId="2" borderId="8" xfId="1" applyNumberFormat="1" applyFont="1" applyFill="1" applyBorder="1"/>
    <xf numFmtId="9" fontId="4" fillId="2" borderId="8" xfId="2" applyFont="1" applyFill="1" applyBorder="1"/>
    <xf numFmtId="9" fontId="3" fillId="2" borderId="8" xfId="2" applyFont="1" applyFill="1" applyBorder="1"/>
    <xf numFmtId="3" fontId="9" fillId="2" borderId="8" xfId="0" applyNumberFormat="1" applyFont="1" applyFill="1" applyBorder="1" applyAlignment="1">
      <alignment wrapText="1"/>
    </xf>
    <xf numFmtId="49" fontId="12" fillId="0" borderId="8" xfId="0" applyNumberFormat="1" applyFont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/>
    </xf>
    <xf numFmtId="0" fontId="8" fillId="0" borderId="8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3" fontId="12" fillId="0" borderId="8" xfId="0" applyNumberFormat="1" applyFont="1" applyBorder="1"/>
    <xf numFmtId="49" fontId="9" fillId="0" borderId="8" xfId="0" applyNumberFormat="1" applyFont="1" applyBorder="1" applyAlignment="1">
      <alignment horizontal="center"/>
    </xf>
    <xf numFmtId="3" fontId="9" fillId="0" borderId="8" xfId="0" applyNumberFormat="1" applyFont="1" applyBorder="1"/>
    <xf numFmtId="49" fontId="9" fillId="0" borderId="8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left" vertical="center" wrapText="1"/>
    </xf>
    <xf numFmtId="164" fontId="16" fillId="2" borderId="0" xfId="1" applyNumberFormat="1" applyFont="1" applyFill="1"/>
    <xf numFmtId="3" fontId="12" fillId="0" borderId="8" xfId="0" applyNumberFormat="1" applyFont="1" applyBorder="1" applyAlignment="1"/>
    <xf numFmtId="3" fontId="12" fillId="0" borderId="8" xfId="0" applyNumberFormat="1" applyFont="1" applyBorder="1" applyAlignment="1">
      <alignment horizontal="left"/>
    </xf>
    <xf numFmtId="0" fontId="14" fillId="2" borderId="8" xfId="0" applyFont="1" applyFill="1" applyBorder="1"/>
    <xf numFmtId="0" fontId="15" fillId="2" borderId="8" xfId="0" applyFont="1" applyFill="1" applyBorder="1"/>
    <xf numFmtId="9" fontId="7" fillId="2" borderId="8" xfId="2" applyFont="1" applyFill="1" applyBorder="1"/>
    <xf numFmtId="0" fontId="12" fillId="0" borderId="8" xfId="0" applyFont="1" applyBorder="1"/>
    <xf numFmtId="164" fontId="4" fillId="2" borderId="0" xfId="1" applyNumberFormat="1" applyFont="1" applyFill="1" applyAlignment="1">
      <alignment horizontal="center" wrapText="1"/>
    </xf>
    <xf numFmtId="164" fontId="17" fillId="2" borderId="0" xfId="1" applyNumberFormat="1" applyFont="1" applyFill="1"/>
    <xf numFmtId="3" fontId="18" fillId="2" borderId="8" xfId="0" applyNumberFormat="1" applyFont="1" applyFill="1" applyBorder="1"/>
    <xf numFmtId="0" fontId="5" fillId="2" borderId="8" xfId="0" applyFont="1" applyFill="1" applyBorder="1"/>
    <xf numFmtId="49" fontId="12" fillId="2" borderId="8" xfId="0" applyNumberFormat="1" applyFont="1" applyFill="1" applyBorder="1" applyAlignment="1">
      <alignment horizontal="center"/>
    </xf>
    <xf numFmtId="3" fontId="12" fillId="2" borderId="8" xfId="0" applyNumberFormat="1" applyFont="1" applyFill="1" applyBorder="1"/>
    <xf numFmtId="0" fontId="8" fillId="2" borderId="8" xfId="0" applyFont="1" applyFill="1" applyBorder="1"/>
    <xf numFmtId="0" fontId="19" fillId="2" borderId="0" xfId="0" applyFont="1" applyFill="1"/>
    <xf numFmtId="0" fontId="7" fillId="2" borderId="8" xfId="0" applyFont="1" applyFill="1" applyBorder="1"/>
    <xf numFmtId="0" fontId="15" fillId="2" borderId="0" xfId="0" applyFont="1" applyFill="1"/>
    <xf numFmtId="0" fontId="20" fillId="2" borderId="0" xfId="0" applyFont="1" applyFill="1"/>
    <xf numFmtId="164" fontId="15" fillId="2" borderId="0" xfId="1" applyNumberFormat="1" applyFont="1" applyFill="1"/>
    <xf numFmtId="0" fontId="21" fillId="2" borderId="0" xfId="0" applyFont="1" applyFill="1"/>
    <xf numFmtId="164" fontId="3" fillId="2" borderId="0" xfId="1" applyNumberFormat="1" applyFont="1" applyFill="1" applyBorder="1"/>
    <xf numFmtId="164" fontId="22" fillId="2" borderId="0" xfId="1" applyNumberFormat="1" applyFont="1" applyFill="1"/>
    <xf numFmtId="10" fontId="22" fillId="2" borderId="0" xfId="1" applyNumberFormat="1" applyFont="1" applyFill="1"/>
    <xf numFmtId="164" fontId="20" fillId="2" borderId="0" xfId="1" applyNumberFormat="1" applyFont="1" applyFill="1"/>
    <xf numFmtId="10" fontId="3" fillId="2" borderId="0" xfId="1" applyNumberFormat="1" applyFont="1" applyFill="1"/>
    <xf numFmtId="164" fontId="19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5" xfId="1" applyFont="1" applyFill="1" applyBorder="1" applyAlignment="1">
      <alignment horizontal="center"/>
    </xf>
    <xf numFmtId="43" fontId="4" fillId="2" borderId="6" xfId="1" applyFont="1" applyFill="1" applyBorder="1" applyAlignment="1">
      <alignment horizontal="center"/>
    </xf>
    <xf numFmtId="164" fontId="4" fillId="2" borderId="0" xfId="1" applyNumberFormat="1" applyFont="1" applyFill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0"/>
  <sheetViews>
    <sheetView workbookViewId="0">
      <selection activeCell="D147" sqref="D147"/>
    </sheetView>
  </sheetViews>
  <sheetFormatPr defaultRowHeight="12.75"/>
  <cols>
    <col min="1" max="1" width="4.75" style="2" customWidth="1"/>
    <col min="2" max="2" width="33.75" style="2" customWidth="1"/>
    <col min="3" max="3" width="12.5" style="1" customWidth="1"/>
    <col min="4" max="4" width="12" style="1" customWidth="1"/>
    <col min="5" max="6" width="8.625" style="92" customWidth="1"/>
    <col min="7" max="7" width="19.875" style="1" hidden="1" customWidth="1"/>
    <col min="8" max="8" width="16.25" style="1" hidden="1" customWidth="1"/>
    <col min="9" max="16384" width="9" style="2"/>
  </cols>
  <sheetData>
    <row r="1" spans="1:8">
      <c r="A1" s="95" t="s">
        <v>0</v>
      </c>
      <c r="B1" s="95"/>
      <c r="C1" s="95"/>
      <c r="D1" s="95"/>
      <c r="E1" s="95"/>
      <c r="F1" s="95"/>
    </row>
    <row r="2" spans="1:8">
      <c r="A2" s="3"/>
      <c r="B2" s="3"/>
      <c r="C2" s="3"/>
      <c r="D2" s="4"/>
      <c r="E2" s="5"/>
      <c r="F2" s="5"/>
    </row>
    <row r="3" spans="1:8" s="6" customFormat="1">
      <c r="A3" s="6" t="s">
        <v>1</v>
      </c>
      <c r="C3" s="7"/>
      <c r="D3" s="7"/>
      <c r="E3" s="8"/>
      <c r="F3" s="8"/>
      <c r="G3" s="7"/>
      <c r="H3" s="7"/>
    </row>
    <row r="4" spans="1:8" s="6" customFormat="1">
      <c r="A4" s="6" t="s">
        <v>2</v>
      </c>
      <c r="C4" s="7"/>
      <c r="D4" s="7"/>
      <c r="E4" s="8"/>
      <c r="F4" s="8"/>
      <c r="G4" s="7"/>
      <c r="H4" s="7"/>
    </row>
    <row r="6" spans="1:8">
      <c r="A6" s="96" t="s">
        <v>3</v>
      </c>
      <c r="B6" s="96"/>
      <c r="C6" s="96"/>
      <c r="D6" s="96"/>
      <c r="E6" s="96"/>
      <c r="F6" s="96"/>
    </row>
    <row r="7" spans="1:8">
      <c r="A7" s="96" t="s">
        <v>4</v>
      </c>
      <c r="B7" s="96"/>
      <c r="C7" s="96"/>
      <c r="D7" s="96"/>
      <c r="E7" s="96"/>
      <c r="F7" s="96"/>
    </row>
    <row r="8" spans="1:8">
      <c r="A8" s="9"/>
      <c r="B8" s="9"/>
      <c r="C8" s="10"/>
      <c r="D8" s="10"/>
      <c r="E8" s="11"/>
      <c r="F8" s="11"/>
    </row>
    <row r="9" spans="1:8" ht="12.75" customHeight="1">
      <c r="A9" s="97" t="s">
        <v>5</v>
      </c>
      <c r="B9" s="97" t="s">
        <v>6</v>
      </c>
      <c r="C9" s="100" t="s">
        <v>7</v>
      </c>
      <c r="D9" s="100" t="s">
        <v>8</v>
      </c>
      <c r="E9" s="103" t="s">
        <v>9</v>
      </c>
      <c r="F9" s="104"/>
    </row>
    <row r="10" spans="1:8" s="13" customFormat="1" ht="15.75" customHeight="1">
      <c r="A10" s="98"/>
      <c r="B10" s="98"/>
      <c r="C10" s="101"/>
      <c r="D10" s="101"/>
      <c r="E10" s="105"/>
      <c r="F10" s="106"/>
      <c r="G10" s="12"/>
      <c r="H10" s="12"/>
    </row>
    <row r="11" spans="1:8" s="13" customFormat="1" ht="25.5">
      <c r="A11" s="99"/>
      <c r="B11" s="99"/>
      <c r="C11" s="102"/>
      <c r="D11" s="102"/>
      <c r="E11" s="14" t="s">
        <v>10</v>
      </c>
      <c r="F11" s="14" t="s">
        <v>11</v>
      </c>
      <c r="G11" s="12"/>
      <c r="H11" s="12"/>
    </row>
    <row r="12" spans="1:8" s="6" customFormat="1" ht="19.5" customHeight="1">
      <c r="A12" s="15" t="s">
        <v>12</v>
      </c>
      <c r="B12" s="16" t="s">
        <v>13</v>
      </c>
      <c r="C12" s="17"/>
      <c r="D12" s="17"/>
      <c r="E12" s="18"/>
      <c r="F12" s="18"/>
      <c r="G12" s="7"/>
      <c r="H12" s="7"/>
    </row>
    <row r="13" spans="1:8" s="6" customFormat="1" ht="19.5" customHeight="1">
      <c r="A13" s="15" t="s">
        <v>14</v>
      </c>
      <c r="B13" s="16" t="s">
        <v>15</v>
      </c>
      <c r="C13" s="17"/>
      <c r="D13" s="17"/>
      <c r="E13" s="18"/>
      <c r="F13" s="18"/>
      <c r="G13" s="10" t="s">
        <v>16</v>
      </c>
      <c r="H13" s="10" t="s">
        <v>17</v>
      </c>
    </row>
    <row r="14" spans="1:8" s="6" customFormat="1" ht="19.5" customHeight="1">
      <c r="A14" s="15">
        <v>1</v>
      </c>
      <c r="B14" s="16" t="s">
        <v>18</v>
      </c>
      <c r="C14" s="17">
        <f>C15+C104</f>
        <v>10353234000</v>
      </c>
      <c r="D14" s="17">
        <f>D15+D104</f>
        <v>2180839110</v>
      </c>
      <c r="E14" s="18">
        <f>D14/C14</f>
        <v>0.21064327436238764</v>
      </c>
      <c r="F14" s="18">
        <f t="shared" ref="F14:F20" si="0">(H14/G14)</f>
        <v>0.23055417845355591</v>
      </c>
      <c r="G14" s="7">
        <f>G15+G104+G137</f>
        <v>9457542000</v>
      </c>
      <c r="H14" s="7">
        <f>H15+H104+H137</f>
        <v>2180475826</v>
      </c>
    </row>
    <row r="15" spans="1:8" s="24" customFormat="1" ht="19.5" customHeight="1">
      <c r="A15" s="19">
        <v>1.1000000000000001</v>
      </c>
      <c r="B15" s="20" t="s">
        <v>19</v>
      </c>
      <c r="C15" s="21">
        <f>C16+C43+C91+C99</f>
        <v>9095577000</v>
      </c>
      <c r="D15" s="21">
        <f>D16+D43+D91+D99</f>
        <v>2145213540</v>
      </c>
      <c r="E15" s="22">
        <f>(D15/C15)</f>
        <v>0.23585238627521926</v>
      </c>
      <c r="F15" s="22">
        <f t="shared" si="0"/>
        <v>0.25289320348972777</v>
      </c>
      <c r="G15" s="23">
        <f>6743359190+1033470000+494883753+142500000</f>
        <v>8414212943</v>
      </c>
      <c r="H15" s="23">
        <f>H16+H43+H91+H99</f>
        <v>2127897266</v>
      </c>
    </row>
    <row r="16" spans="1:8" s="30" customFormat="1" ht="19.5" customHeight="1">
      <c r="A16" s="25" t="s">
        <v>20</v>
      </c>
      <c r="B16" s="26"/>
      <c r="C16" s="27">
        <f>C17+C21+C23+C33+C36+C41</f>
        <v>7421447950</v>
      </c>
      <c r="D16" s="27">
        <f>D17+D21+D23+D33+D36+D41</f>
        <v>1950303637</v>
      </c>
      <c r="E16" s="28">
        <f t="shared" ref="E16:E17" si="1">(D16/C16)</f>
        <v>0.26279287413179259</v>
      </c>
      <c r="F16" s="28">
        <f t="shared" si="0"/>
        <v>0.27887501466461256</v>
      </c>
      <c r="G16" s="29">
        <f>G17+G21+G23+G33+G36</f>
        <v>6743359190</v>
      </c>
      <c r="H16" s="29">
        <f>H17+H21+H23+H33+H36</f>
        <v>1880554393</v>
      </c>
    </row>
    <row r="17" spans="1:8" s="6" customFormat="1" ht="19.5" customHeight="1">
      <c r="A17" s="31" t="s">
        <v>21</v>
      </c>
      <c r="B17" s="32" t="s">
        <v>22</v>
      </c>
      <c r="C17" s="17">
        <f>SUM(C18:C20)</f>
        <v>4184544000</v>
      </c>
      <c r="D17" s="17">
        <f>SUM(D18:D20)</f>
        <v>1103794500</v>
      </c>
      <c r="E17" s="18">
        <f t="shared" si="1"/>
        <v>0.2637789207139416</v>
      </c>
      <c r="F17" s="18">
        <f t="shared" si="0"/>
        <v>0.28605151568666587</v>
      </c>
      <c r="G17" s="7">
        <f>SUM(G18:G20)</f>
        <v>3798629479</v>
      </c>
      <c r="H17" s="7">
        <f>SUM(H18:H20)</f>
        <v>1086603720</v>
      </c>
    </row>
    <row r="18" spans="1:8" ht="19.5" customHeight="1">
      <c r="A18" s="33" t="s">
        <v>23</v>
      </c>
      <c r="B18" s="34" t="s">
        <v>24</v>
      </c>
      <c r="C18" s="35">
        <v>2588352000</v>
      </c>
      <c r="D18" s="36">
        <v>662570400</v>
      </c>
      <c r="E18" s="37">
        <f>(D18/C18)</f>
        <v>0.25598156664935834</v>
      </c>
      <c r="F18" s="37">
        <f t="shared" si="0"/>
        <v>0.28728280277704582</v>
      </c>
      <c r="G18" s="1">
        <v>2333091064</v>
      </c>
      <c r="H18" s="1">
        <v>670256940</v>
      </c>
    </row>
    <row r="19" spans="1:8" ht="19.5" customHeight="1">
      <c r="A19" s="33" t="s">
        <v>25</v>
      </c>
      <c r="B19" s="34" t="s">
        <v>26</v>
      </c>
      <c r="C19" s="35">
        <v>1596192000</v>
      </c>
      <c r="D19" s="36">
        <v>441224100</v>
      </c>
      <c r="E19" s="37">
        <f t="shared" ref="E19:F82" si="2">(D19/C19)</f>
        <v>0.27642294911890297</v>
      </c>
      <c r="F19" s="37">
        <f t="shared" si="0"/>
        <v>0.34677618898749663</v>
      </c>
      <c r="G19" s="1">
        <v>1200621015</v>
      </c>
      <c r="H19" s="1">
        <v>416346780</v>
      </c>
    </row>
    <row r="20" spans="1:8" ht="19.5" customHeight="1">
      <c r="A20" s="33" t="s">
        <v>27</v>
      </c>
      <c r="B20" s="34" t="s">
        <v>28</v>
      </c>
      <c r="C20" s="36">
        <v>0</v>
      </c>
      <c r="D20" s="36">
        <v>0</v>
      </c>
      <c r="E20" s="37">
        <v>0</v>
      </c>
      <c r="F20" s="37">
        <f t="shared" si="0"/>
        <v>0</v>
      </c>
      <c r="G20" s="1">
        <v>264917400</v>
      </c>
    </row>
    <row r="21" spans="1:8" s="6" customFormat="1" ht="27" customHeight="1">
      <c r="A21" s="38">
        <v>6050</v>
      </c>
      <c r="B21" s="39" t="s">
        <v>29</v>
      </c>
      <c r="C21" s="17">
        <f>C22</f>
        <v>42000000</v>
      </c>
      <c r="D21" s="17">
        <f>D22</f>
        <v>10590000</v>
      </c>
      <c r="E21" s="18">
        <v>0</v>
      </c>
      <c r="F21" s="18">
        <v>0</v>
      </c>
      <c r="G21" s="7">
        <f>G22</f>
        <v>0</v>
      </c>
      <c r="H21" s="7">
        <f>H22</f>
        <v>3500000</v>
      </c>
    </row>
    <row r="22" spans="1:8" ht="27" customHeight="1">
      <c r="A22" s="40">
        <v>6051</v>
      </c>
      <c r="B22" s="41" t="s">
        <v>30</v>
      </c>
      <c r="C22" s="36">
        <v>42000000</v>
      </c>
      <c r="D22" s="36">
        <v>10590000</v>
      </c>
      <c r="E22" s="37">
        <v>0</v>
      </c>
      <c r="F22" s="37">
        <v>0</v>
      </c>
      <c r="H22" s="1">
        <v>3500000</v>
      </c>
    </row>
    <row r="23" spans="1:8" s="6" customFormat="1" ht="19.5" customHeight="1">
      <c r="A23" s="31" t="s">
        <v>31</v>
      </c>
      <c r="B23" s="32" t="s">
        <v>32</v>
      </c>
      <c r="C23" s="17">
        <f>SUM(C24:C32)</f>
        <v>2029149360</v>
      </c>
      <c r="D23" s="17">
        <f>SUM(D24:D32)</f>
        <v>532220994</v>
      </c>
      <c r="E23" s="18">
        <f t="shared" si="2"/>
        <v>0.26228773716292625</v>
      </c>
      <c r="F23" s="18">
        <f t="shared" ref="F23:F29" si="3">(H23/G23)</f>
        <v>0.27581583133999094</v>
      </c>
      <c r="G23" s="7">
        <f>SUM(G24:G32)</f>
        <v>1835246670</v>
      </c>
      <c r="H23" s="7">
        <f>SUM(H24:H32)</f>
        <v>506190086</v>
      </c>
    </row>
    <row r="24" spans="1:8" ht="19.5" customHeight="1">
      <c r="A24" s="33" t="s">
        <v>33</v>
      </c>
      <c r="B24" s="34" t="s">
        <v>34</v>
      </c>
      <c r="C24" s="36">
        <v>66300000</v>
      </c>
      <c r="D24" s="36">
        <v>17444500</v>
      </c>
      <c r="E24" s="37">
        <f t="shared" si="2"/>
        <v>0.26311463046757166</v>
      </c>
      <c r="F24" s="37">
        <f t="shared" si="3"/>
        <v>0.25913643571823364</v>
      </c>
      <c r="G24" s="1">
        <v>67757550</v>
      </c>
      <c r="H24" s="1">
        <v>17558450</v>
      </c>
    </row>
    <row r="25" spans="1:8" ht="19.5" customHeight="1">
      <c r="A25" s="33" t="s">
        <v>35</v>
      </c>
      <c r="B25" s="34" t="s">
        <v>36</v>
      </c>
      <c r="C25" s="36">
        <v>121680000</v>
      </c>
      <c r="D25" s="36">
        <v>30997000</v>
      </c>
      <c r="E25" s="37">
        <f t="shared" si="2"/>
        <v>0.25474194608809991</v>
      </c>
      <c r="F25" s="37">
        <f t="shared" si="3"/>
        <v>0.24993312825999733</v>
      </c>
      <c r="G25" s="1">
        <v>119632000</v>
      </c>
      <c r="H25" s="1">
        <v>29900000</v>
      </c>
    </row>
    <row r="26" spans="1:8" ht="19.5" customHeight="1">
      <c r="A26" s="33" t="s">
        <v>37</v>
      </c>
      <c r="B26" s="34" t="s">
        <v>38</v>
      </c>
      <c r="C26" s="36">
        <v>0</v>
      </c>
      <c r="D26" s="36">
        <v>0</v>
      </c>
      <c r="E26" s="37">
        <v>0</v>
      </c>
      <c r="F26" s="37">
        <v>0</v>
      </c>
    </row>
    <row r="27" spans="1:8" ht="19.5" customHeight="1">
      <c r="A27" s="33" t="s">
        <v>39</v>
      </c>
      <c r="B27" s="34" t="s">
        <v>40</v>
      </c>
      <c r="C27" s="36">
        <v>3120000</v>
      </c>
      <c r="D27" s="36">
        <v>834000</v>
      </c>
      <c r="E27" s="37">
        <f>(D27/C27)</f>
        <v>0.2673076923076923</v>
      </c>
      <c r="F27" s="37">
        <f t="shared" si="3"/>
        <v>0.42622950819672129</v>
      </c>
      <c r="G27" s="1">
        <v>1830000</v>
      </c>
      <c r="H27" s="1">
        <v>780000</v>
      </c>
    </row>
    <row r="28" spans="1:8" ht="19.5" customHeight="1">
      <c r="A28" s="33" t="s">
        <v>41</v>
      </c>
      <c r="B28" s="34" t="s">
        <v>42</v>
      </c>
      <c r="C28" s="36">
        <v>1263210000</v>
      </c>
      <c r="D28" s="36">
        <v>339123120</v>
      </c>
      <c r="E28" s="37">
        <f t="shared" ref="E28" si="4">(D28/C28)</f>
        <v>0.26846139596741636</v>
      </c>
      <c r="F28" s="37">
        <f t="shared" si="3"/>
        <v>0.28224764460476237</v>
      </c>
      <c r="G28" s="1">
        <v>1125097800</v>
      </c>
      <c r="H28" s="1">
        <v>317556204</v>
      </c>
    </row>
    <row r="29" spans="1:8" ht="19.5" customHeight="1">
      <c r="A29" s="42">
        <v>6113</v>
      </c>
      <c r="B29" s="34" t="s">
        <v>43</v>
      </c>
      <c r="C29" s="36">
        <v>7800000</v>
      </c>
      <c r="D29" s="36">
        <v>1251000</v>
      </c>
      <c r="E29" s="37">
        <f t="shared" si="2"/>
        <v>0.16038461538461538</v>
      </c>
      <c r="F29" s="37">
        <f t="shared" si="3"/>
        <v>0.14798886921325574</v>
      </c>
      <c r="G29" s="1">
        <v>7906000</v>
      </c>
      <c r="H29" s="1">
        <v>1170000</v>
      </c>
    </row>
    <row r="30" spans="1:8" ht="19.5" customHeight="1">
      <c r="A30" s="43">
        <v>6113</v>
      </c>
      <c r="B30" s="44" t="s">
        <v>44</v>
      </c>
      <c r="C30" s="36">
        <v>0</v>
      </c>
      <c r="D30" s="17">
        <v>0</v>
      </c>
      <c r="E30" s="37">
        <v>0</v>
      </c>
      <c r="F30" s="37">
        <v>0</v>
      </c>
    </row>
    <row r="31" spans="1:8" ht="19.5" customHeight="1">
      <c r="A31" s="43">
        <v>6115</v>
      </c>
      <c r="B31" s="44" t="s">
        <v>45</v>
      </c>
      <c r="C31" s="36">
        <v>557716800</v>
      </c>
      <c r="D31" s="36">
        <v>142571374</v>
      </c>
      <c r="E31" s="37">
        <f t="shared" si="2"/>
        <v>0.25563399560493782</v>
      </c>
      <c r="F31" s="37">
        <f>(H31/G31)</f>
        <v>0.27190818492292118</v>
      </c>
      <c r="G31" s="1">
        <v>503459622</v>
      </c>
      <c r="H31" s="1">
        <v>136894792</v>
      </c>
    </row>
    <row r="32" spans="1:8" ht="19.5" customHeight="1">
      <c r="A32" s="43">
        <v>6117</v>
      </c>
      <c r="B32" s="44" t="s">
        <v>46</v>
      </c>
      <c r="C32" s="36">
        <v>9322560</v>
      </c>
      <c r="D32" s="36"/>
      <c r="E32" s="37">
        <f t="shared" si="2"/>
        <v>0</v>
      </c>
      <c r="F32" s="37">
        <f>(H32/G32)</f>
        <v>0.243696528267622</v>
      </c>
      <c r="G32" s="1">
        <v>9563698</v>
      </c>
      <c r="H32" s="1">
        <v>2330640</v>
      </c>
    </row>
    <row r="33" spans="1:8" s="6" customFormat="1" ht="19.5" customHeight="1">
      <c r="A33" s="31" t="s">
        <v>47</v>
      </c>
      <c r="B33" s="32" t="s">
        <v>48</v>
      </c>
      <c r="C33" s="17">
        <f>SUM(C34:C35)</f>
        <v>15552000</v>
      </c>
      <c r="D33" s="17">
        <f>SUM(D34:D35)</f>
        <v>0</v>
      </c>
      <c r="E33" s="18">
        <f t="shared" si="2"/>
        <v>0</v>
      </c>
      <c r="F33" s="18">
        <f>(H33/G33)</f>
        <v>0</v>
      </c>
      <c r="G33" s="7">
        <f>SUM(G34:G35)</f>
        <v>18720000</v>
      </c>
      <c r="H33" s="7">
        <f>SUM(H34:H35)</f>
        <v>0</v>
      </c>
    </row>
    <row r="34" spans="1:8" ht="19.5" customHeight="1">
      <c r="A34" s="33" t="s">
        <v>49</v>
      </c>
      <c r="B34" s="34" t="s">
        <v>50</v>
      </c>
      <c r="C34" s="36">
        <v>9000000</v>
      </c>
      <c r="D34" s="36">
        <v>0</v>
      </c>
      <c r="E34" s="37">
        <f t="shared" si="2"/>
        <v>0</v>
      </c>
      <c r="F34" s="37">
        <f>(H34/G34)</f>
        <v>0</v>
      </c>
      <c r="G34" s="1">
        <v>12000000</v>
      </c>
    </row>
    <row r="35" spans="1:8" ht="19.5" customHeight="1">
      <c r="A35" s="33" t="s">
        <v>51</v>
      </c>
      <c r="B35" s="34" t="s">
        <v>52</v>
      </c>
      <c r="C35" s="36">
        <v>6552000</v>
      </c>
      <c r="D35" s="36">
        <v>0</v>
      </c>
      <c r="E35" s="37">
        <f t="shared" si="2"/>
        <v>0</v>
      </c>
      <c r="F35" s="37">
        <f>(H35/G35)</f>
        <v>0</v>
      </c>
      <c r="G35" s="1">
        <v>6720000</v>
      </c>
    </row>
    <row r="36" spans="1:8" s="6" customFormat="1" ht="19.5" customHeight="1">
      <c r="A36" s="31" t="s">
        <v>53</v>
      </c>
      <c r="B36" s="32" t="s">
        <v>54</v>
      </c>
      <c r="C36" s="17">
        <f>SUM(C37:C40)</f>
        <v>1132202590</v>
      </c>
      <c r="D36" s="17">
        <f>SUM(D37:D40)</f>
        <v>299198143</v>
      </c>
      <c r="E36" s="18">
        <f t="shared" si="2"/>
        <v>0.26426201957372308</v>
      </c>
      <c r="F36" s="18">
        <f t="shared" ref="F36:F40" si="5">(H36/G36)</f>
        <v>0.26060709458893372</v>
      </c>
      <c r="G36" s="7">
        <f>SUM(G37:G40)</f>
        <v>1090763041</v>
      </c>
      <c r="H36" s="7">
        <f>SUM(H37:H40)</f>
        <v>284260587</v>
      </c>
    </row>
    <row r="37" spans="1:8" ht="19.5" customHeight="1">
      <c r="A37" s="33" t="s">
        <v>55</v>
      </c>
      <c r="B37" s="34" t="s">
        <v>56</v>
      </c>
      <c r="C37" s="36">
        <v>843129588</v>
      </c>
      <c r="D37" s="36">
        <v>223020066</v>
      </c>
      <c r="E37" s="37">
        <f t="shared" si="2"/>
        <v>0.26451457661334027</v>
      </c>
      <c r="F37" s="37">
        <f t="shared" si="5"/>
        <v>0.25984493064282954</v>
      </c>
      <c r="G37" s="1">
        <v>815469686</v>
      </c>
      <c r="H37" s="1">
        <v>211895664</v>
      </c>
    </row>
    <row r="38" spans="1:8" ht="19.5" customHeight="1">
      <c r="A38" s="33" t="s">
        <v>57</v>
      </c>
      <c r="B38" s="34" t="s">
        <v>58</v>
      </c>
      <c r="C38" s="36">
        <v>144536501</v>
      </c>
      <c r="D38" s="36">
        <v>38232012</v>
      </c>
      <c r="E38" s="37">
        <f t="shared" si="2"/>
        <v>0.26451458099155173</v>
      </c>
      <c r="F38" s="37">
        <f t="shared" si="5"/>
        <v>0.26329376438705493</v>
      </c>
      <c r="G38" s="1">
        <v>137896099</v>
      </c>
      <c r="H38" s="1">
        <v>36307183</v>
      </c>
    </row>
    <row r="39" spans="1:8" ht="19.5" customHeight="1">
      <c r="A39" s="33" t="s">
        <v>59</v>
      </c>
      <c r="B39" s="34" t="s">
        <v>60</v>
      </c>
      <c r="C39" s="36">
        <v>96357667</v>
      </c>
      <c r="D39" s="36">
        <v>25488007</v>
      </c>
      <c r="E39" s="37">
        <f t="shared" si="2"/>
        <v>0.26451457152859459</v>
      </c>
      <c r="F39" s="37">
        <f t="shared" si="5"/>
        <v>0.26329364619003176</v>
      </c>
      <c r="G39" s="1">
        <v>91930779</v>
      </c>
      <c r="H39" s="1">
        <v>24204790</v>
      </c>
    </row>
    <row r="40" spans="1:8" ht="19.5" customHeight="1">
      <c r="A40" s="33" t="s">
        <v>61</v>
      </c>
      <c r="B40" s="34" t="s">
        <v>62</v>
      </c>
      <c r="C40" s="36">
        <v>48178834</v>
      </c>
      <c r="D40" s="36">
        <v>12458058</v>
      </c>
      <c r="E40" s="37">
        <f t="shared" si="2"/>
        <v>0.25857948326437291</v>
      </c>
      <c r="F40" s="37">
        <f t="shared" si="5"/>
        <v>0.26069646874113428</v>
      </c>
      <c r="G40" s="1">
        <v>45466477</v>
      </c>
      <c r="H40" s="1">
        <v>11852950</v>
      </c>
    </row>
    <row r="41" spans="1:8" s="6" customFormat="1" ht="19.5" customHeight="1">
      <c r="A41" s="45" t="s">
        <v>63</v>
      </c>
      <c r="B41" s="46" t="s">
        <v>64</v>
      </c>
      <c r="C41" s="17">
        <f>C42</f>
        <v>18000000</v>
      </c>
      <c r="D41" s="17">
        <f>D42</f>
        <v>4500000</v>
      </c>
      <c r="E41" s="18">
        <f>D41/C41</f>
        <v>0.25</v>
      </c>
      <c r="F41" s="18">
        <v>0</v>
      </c>
      <c r="G41" s="7">
        <v>0</v>
      </c>
      <c r="H41" s="7">
        <v>0</v>
      </c>
    </row>
    <row r="42" spans="1:8" ht="19.5" customHeight="1">
      <c r="A42" s="33" t="s">
        <v>65</v>
      </c>
      <c r="B42" s="34" t="s">
        <v>66</v>
      </c>
      <c r="C42" s="36">
        <v>18000000</v>
      </c>
      <c r="D42" s="36">
        <v>4500000</v>
      </c>
      <c r="E42" s="37">
        <f>D42/C42</f>
        <v>0.25</v>
      </c>
      <c r="F42" s="37">
        <v>0</v>
      </c>
    </row>
    <row r="43" spans="1:8" s="30" customFormat="1" ht="19.5" customHeight="1">
      <c r="A43" s="47" t="s">
        <v>67</v>
      </c>
      <c r="B43" s="48"/>
      <c r="C43" s="49">
        <f>C44+C49+C53+C59+C63+C69+C73+C79+C82</f>
        <v>1359289050</v>
      </c>
      <c r="D43" s="49">
        <f>D44+D49+D53+D59+D63+D69+D73+D79+D82</f>
        <v>141123903</v>
      </c>
      <c r="E43" s="50">
        <f t="shared" si="2"/>
        <v>0.10382184937044847</v>
      </c>
      <c r="F43" s="50">
        <f t="shared" si="2"/>
        <v>7.3567869909641363E-10</v>
      </c>
      <c r="G43" s="29">
        <f ca="1">G44+G49+G53+G59+G63+G69+G73+G82</f>
        <v>1033470000</v>
      </c>
      <c r="H43" s="29">
        <f>H44+H49+H53+H59+H63+H69+H73+H82</f>
        <v>189883373</v>
      </c>
    </row>
    <row r="44" spans="1:8" s="6" customFormat="1" ht="19.5" customHeight="1">
      <c r="A44" s="31" t="s">
        <v>68</v>
      </c>
      <c r="B44" s="32" t="s">
        <v>69</v>
      </c>
      <c r="C44" s="17">
        <f>SUM(C45:C48)</f>
        <v>102000000</v>
      </c>
      <c r="D44" s="17">
        <f>SUM(D45:D48)</f>
        <v>6879906</v>
      </c>
      <c r="E44" s="18">
        <f t="shared" si="2"/>
        <v>6.7450058823529419E-2</v>
      </c>
      <c r="F44" s="18">
        <f t="shared" si="2"/>
        <v>9.8039215686274525E-9</v>
      </c>
      <c r="G44" s="7">
        <f>SUM(G45:G48)</f>
        <v>91600000</v>
      </c>
      <c r="H44" s="7">
        <f>SUM(H45:H48)</f>
        <v>14979158</v>
      </c>
    </row>
    <row r="45" spans="1:8" ht="19.5" customHeight="1">
      <c r="A45" s="33" t="s">
        <v>70</v>
      </c>
      <c r="B45" s="34" t="s">
        <v>71</v>
      </c>
      <c r="C45" s="36">
        <v>60000000</v>
      </c>
      <c r="D45" s="36">
        <v>2990906</v>
      </c>
      <c r="E45" s="37">
        <f t="shared" si="2"/>
        <v>4.9848433333333331E-2</v>
      </c>
      <c r="F45" s="37">
        <f ca="1">(H45/G43)</f>
        <v>2.9802011669424366E-2</v>
      </c>
      <c r="G45" s="1">
        <v>57000000</v>
      </c>
      <c r="H45" s="1">
        <v>9488358</v>
      </c>
    </row>
    <row r="46" spans="1:8" ht="19.5" customHeight="1">
      <c r="A46" s="33" t="s">
        <v>72</v>
      </c>
      <c r="B46" s="34" t="s">
        <v>73</v>
      </c>
      <c r="C46" s="36">
        <v>30000000</v>
      </c>
      <c r="D46" s="36">
        <v>1369000</v>
      </c>
      <c r="E46" s="37">
        <f t="shared" si="2"/>
        <v>4.5633333333333331E-2</v>
      </c>
      <c r="F46" s="37">
        <f>(H46/G44)</f>
        <v>5.9943231441048038E-2</v>
      </c>
      <c r="G46" s="1">
        <v>28000000</v>
      </c>
      <c r="H46" s="1">
        <v>5490800</v>
      </c>
    </row>
    <row r="47" spans="1:8" ht="19.5" customHeight="1">
      <c r="A47" s="33" t="s">
        <v>74</v>
      </c>
      <c r="B47" s="34" t="s">
        <v>75</v>
      </c>
      <c r="C47" s="36">
        <v>4000000</v>
      </c>
      <c r="D47" s="36">
        <v>0</v>
      </c>
      <c r="E47" s="37">
        <f t="shared" si="2"/>
        <v>0</v>
      </c>
      <c r="F47" s="37">
        <v>0</v>
      </c>
    </row>
    <row r="48" spans="1:8" ht="19.5" customHeight="1">
      <c r="A48" s="33" t="s">
        <v>76</v>
      </c>
      <c r="B48" s="34" t="s">
        <v>77</v>
      </c>
      <c r="C48" s="36">
        <v>8000000</v>
      </c>
      <c r="D48" s="36">
        <v>2520000</v>
      </c>
      <c r="E48" s="37">
        <f t="shared" si="2"/>
        <v>0.315</v>
      </c>
      <c r="F48" s="37">
        <f>(H48/G48)</f>
        <v>0</v>
      </c>
      <c r="G48" s="1">
        <v>6600000</v>
      </c>
    </row>
    <row r="49" spans="1:8" s="6" customFormat="1" ht="19.5" customHeight="1">
      <c r="A49" s="31" t="s">
        <v>78</v>
      </c>
      <c r="B49" s="32" t="s">
        <v>79</v>
      </c>
      <c r="C49" s="17">
        <f>SUM(C50:C52)</f>
        <v>190000000</v>
      </c>
      <c r="D49" s="17">
        <f>SUM(D50:D52)</f>
        <v>51620000</v>
      </c>
      <c r="E49" s="18">
        <f t="shared" si="2"/>
        <v>0.27168421052631581</v>
      </c>
      <c r="F49" s="18">
        <f t="shared" si="2"/>
        <v>5.2631578947368421E-9</v>
      </c>
      <c r="G49" s="7">
        <f>SUM(G50:G52)</f>
        <v>207000000</v>
      </c>
      <c r="H49" s="7">
        <f>SUM(H50:H52)</f>
        <v>39540000</v>
      </c>
    </row>
    <row r="50" spans="1:8" ht="19.5" customHeight="1">
      <c r="A50" s="33" t="s">
        <v>80</v>
      </c>
      <c r="B50" s="34" t="s">
        <v>81</v>
      </c>
      <c r="C50" s="36">
        <v>60000000</v>
      </c>
      <c r="D50" s="36">
        <v>3915000</v>
      </c>
      <c r="E50" s="37">
        <f t="shared" si="2"/>
        <v>6.5250000000000002E-2</v>
      </c>
      <c r="F50" s="37">
        <f>(H50/G50)</f>
        <v>0.1744090909090909</v>
      </c>
      <c r="G50" s="1">
        <v>66000000</v>
      </c>
      <c r="H50" s="1">
        <v>11511000</v>
      </c>
    </row>
    <row r="51" spans="1:8" ht="19.5" customHeight="1">
      <c r="A51" s="33" t="s">
        <v>82</v>
      </c>
      <c r="B51" s="34" t="s">
        <v>83</v>
      </c>
      <c r="C51" s="36">
        <v>40000000</v>
      </c>
      <c r="D51" s="36"/>
      <c r="E51" s="37">
        <f t="shared" si="2"/>
        <v>0</v>
      </c>
      <c r="F51" s="37">
        <f>(H51/G51)</f>
        <v>0</v>
      </c>
      <c r="G51" s="1">
        <v>26000000</v>
      </c>
    </row>
    <row r="52" spans="1:8" ht="19.5" customHeight="1">
      <c r="A52" s="33" t="s">
        <v>84</v>
      </c>
      <c r="B52" s="34" t="s">
        <v>85</v>
      </c>
      <c r="C52" s="36">
        <v>90000000</v>
      </c>
      <c r="D52" s="36">
        <v>47705000</v>
      </c>
      <c r="E52" s="37">
        <f t="shared" si="2"/>
        <v>0.5300555555555555</v>
      </c>
      <c r="F52" s="37">
        <f>(H52/G52)</f>
        <v>0.2437304347826087</v>
      </c>
      <c r="G52" s="1">
        <v>115000000</v>
      </c>
      <c r="H52" s="1">
        <v>28029000</v>
      </c>
    </row>
    <row r="53" spans="1:8" s="6" customFormat="1" ht="19.5" customHeight="1">
      <c r="A53" s="31" t="s">
        <v>86</v>
      </c>
      <c r="B53" s="32" t="s">
        <v>87</v>
      </c>
      <c r="C53" s="17">
        <f>SUM(C54:C58)</f>
        <v>23200000</v>
      </c>
      <c r="D53" s="17">
        <f>SUM(D54:D58)</f>
        <v>3830997</v>
      </c>
      <c r="E53" s="18">
        <f t="shared" si="2"/>
        <v>0.16512918103448276</v>
      </c>
      <c r="F53" s="51">
        <f>H53/G53</f>
        <v>0.23241721212121211</v>
      </c>
      <c r="G53" s="7">
        <f>SUM(G54:G58)</f>
        <v>16500000</v>
      </c>
      <c r="H53" s="7">
        <f>SUM(H54:H58)</f>
        <v>3834884</v>
      </c>
    </row>
    <row r="54" spans="1:8" ht="19.5" customHeight="1">
      <c r="A54" s="33" t="s">
        <v>88</v>
      </c>
      <c r="B54" s="34" t="s">
        <v>89</v>
      </c>
      <c r="C54" s="36">
        <v>6000000</v>
      </c>
      <c r="D54" s="36">
        <v>266697</v>
      </c>
      <c r="E54" s="37">
        <f t="shared" si="2"/>
        <v>4.4449500000000003E-2</v>
      </c>
      <c r="F54" s="52">
        <f t="shared" ref="F54:F117" si="6">H54/G54</f>
        <v>0.1377536</v>
      </c>
      <c r="G54" s="1">
        <v>2500000</v>
      </c>
      <c r="H54" s="1">
        <v>344384</v>
      </c>
    </row>
    <row r="55" spans="1:8" ht="19.5" customHeight="1">
      <c r="A55" s="33" t="s">
        <v>90</v>
      </c>
      <c r="B55" s="34" t="s">
        <v>91</v>
      </c>
      <c r="C55" s="36">
        <v>4000000</v>
      </c>
      <c r="D55" s="36">
        <v>810000</v>
      </c>
      <c r="E55" s="37">
        <f t="shared" si="2"/>
        <v>0.20250000000000001</v>
      </c>
      <c r="F55" s="52">
        <f t="shared" si="6"/>
        <v>0.24860294117647058</v>
      </c>
      <c r="G55" s="1">
        <v>6800000</v>
      </c>
      <c r="H55" s="1">
        <v>1690500</v>
      </c>
    </row>
    <row r="56" spans="1:8" ht="19.5" customHeight="1">
      <c r="A56" s="33" t="s">
        <v>92</v>
      </c>
      <c r="B56" s="34" t="s">
        <v>93</v>
      </c>
      <c r="C56" s="36">
        <v>6000000</v>
      </c>
      <c r="D56" s="36">
        <v>954300</v>
      </c>
      <c r="E56" s="37">
        <v>0</v>
      </c>
      <c r="F56" s="52">
        <v>0</v>
      </c>
    </row>
    <row r="57" spans="1:8" ht="19.5" customHeight="1">
      <c r="A57" s="33" t="s">
        <v>94</v>
      </c>
      <c r="B57" s="34" t="s">
        <v>95</v>
      </c>
      <c r="C57" s="36">
        <v>0</v>
      </c>
      <c r="D57" s="36">
        <v>0</v>
      </c>
      <c r="E57" s="37">
        <v>0</v>
      </c>
      <c r="F57" s="52">
        <v>0</v>
      </c>
    </row>
    <row r="58" spans="1:8" ht="19.5" customHeight="1">
      <c r="A58" s="33" t="s">
        <v>96</v>
      </c>
      <c r="B58" s="34" t="s">
        <v>97</v>
      </c>
      <c r="C58" s="36">
        <v>7200000</v>
      </c>
      <c r="D58" s="36">
        <v>1800000</v>
      </c>
      <c r="E58" s="37">
        <f t="shared" si="2"/>
        <v>0.25</v>
      </c>
      <c r="F58" s="52">
        <f t="shared" si="6"/>
        <v>0.25</v>
      </c>
      <c r="G58" s="1">
        <v>7200000</v>
      </c>
      <c r="H58" s="1">
        <v>1800000</v>
      </c>
    </row>
    <row r="59" spans="1:8" s="6" customFormat="1" ht="19.5" customHeight="1">
      <c r="A59" s="31" t="s">
        <v>98</v>
      </c>
      <c r="B59" s="32" t="s">
        <v>99</v>
      </c>
      <c r="C59" s="17">
        <f>SUM(C60:C62)</f>
        <v>4684000</v>
      </c>
      <c r="D59" s="17">
        <f>SUM(D60:D62)</f>
        <v>0</v>
      </c>
      <c r="E59" s="18">
        <f t="shared" si="2"/>
        <v>0</v>
      </c>
      <c r="F59" s="52">
        <f t="shared" ca="1" si="6"/>
        <v>0.49299793939393938</v>
      </c>
      <c r="G59" s="7">
        <f ca="1">SUM(G59:G60)</f>
        <v>1000000</v>
      </c>
      <c r="H59" s="7">
        <f>SUM(H60:H62)</f>
        <v>0</v>
      </c>
    </row>
    <row r="60" spans="1:8" ht="19.5" customHeight="1">
      <c r="A60" s="33" t="s">
        <v>100</v>
      </c>
      <c r="B60" s="34" t="s">
        <v>101</v>
      </c>
      <c r="C60" s="36">
        <v>500000</v>
      </c>
      <c r="D60" s="17">
        <v>0</v>
      </c>
      <c r="E60" s="37">
        <v>0</v>
      </c>
      <c r="F60" s="52">
        <f t="shared" si="6"/>
        <v>0</v>
      </c>
      <c r="G60" s="1">
        <v>1000000</v>
      </c>
    </row>
    <row r="61" spans="1:8" ht="19.5" customHeight="1">
      <c r="A61" s="33" t="s">
        <v>102</v>
      </c>
      <c r="B61" s="34" t="s">
        <v>103</v>
      </c>
      <c r="C61" s="36">
        <v>2184000</v>
      </c>
      <c r="D61" s="36">
        <v>0</v>
      </c>
      <c r="E61" s="37">
        <v>0</v>
      </c>
      <c r="F61" s="52">
        <v>0</v>
      </c>
    </row>
    <row r="62" spans="1:8" ht="19.5" customHeight="1">
      <c r="A62" s="33" t="s">
        <v>104</v>
      </c>
      <c r="B62" s="34" t="s">
        <v>105</v>
      </c>
      <c r="C62" s="36">
        <v>2000000</v>
      </c>
      <c r="D62" s="36">
        <v>0</v>
      </c>
      <c r="E62" s="37">
        <f t="shared" si="2"/>
        <v>0</v>
      </c>
      <c r="F62" s="52">
        <v>0</v>
      </c>
    </row>
    <row r="63" spans="1:8" s="6" customFormat="1" ht="19.5" customHeight="1">
      <c r="A63" s="31" t="s">
        <v>106</v>
      </c>
      <c r="B63" s="32" t="s">
        <v>107</v>
      </c>
      <c r="C63" s="17">
        <f>SUM(C64:C68)</f>
        <v>72000000</v>
      </c>
      <c r="D63" s="17">
        <f>SUM(D64:D68)</f>
        <v>23368000</v>
      </c>
      <c r="E63" s="18">
        <f t="shared" si="2"/>
        <v>0.32455555555555554</v>
      </c>
      <c r="F63" s="51">
        <f t="shared" si="6"/>
        <v>0.28666187050359715</v>
      </c>
      <c r="G63" s="7">
        <f>SUM(G64:G68)</f>
        <v>69500000</v>
      </c>
      <c r="H63" s="7">
        <f>SUM(H64:H70)</f>
        <v>19923000</v>
      </c>
    </row>
    <row r="64" spans="1:8" ht="19.5" customHeight="1">
      <c r="A64" s="33" t="s">
        <v>108</v>
      </c>
      <c r="B64" s="34" t="s">
        <v>109</v>
      </c>
      <c r="C64" s="36">
        <v>10000000</v>
      </c>
      <c r="D64" s="36">
        <v>288000</v>
      </c>
      <c r="E64" s="37">
        <f t="shared" si="2"/>
        <v>2.8799999999999999E-2</v>
      </c>
      <c r="F64" s="52">
        <f t="shared" si="6"/>
        <v>0.30180000000000001</v>
      </c>
      <c r="G64" s="1">
        <v>10000000</v>
      </c>
      <c r="H64" s="1">
        <v>3018000</v>
      </c>
    </row>
    <row r="65" spans="1:8" ht="19.5" customHeight="1">
      <c r="A65" s="33" t="s">
        <v>110</v>
      </c>
      <c r="B65" s="34" t="s">
        <v>111</v>
      </c>
      <c r="C65" s="36">
        <v>32000000</v>
      </c>
      <c r="D65" s="36">
        <v>3880000</v>
      </c>
      <c r="E65" s="37">
        <f t="shared" si="2"/>
        <v>0.12125</v>
      </c>
      <c r="F65" s="52">
        <f t="shared" si="6"/>
        <v>0.26145161290322583</v>
      </c>
      <c r="G65" s="1">
        <v>31000000</v>
      </c>
      <c r="H65" s="1">
        <v>8105000</v>
      </c>
    </row>
    <row r="66" spans="1:8" ht="19.5" customHeight="1">
      <c r="A66" s="33" t="s">
        <v>112</v>
      </c>
      <c r="B66" s="34" t="s">
        <v>113</v>
      </c>
      <c r="C66" s="36">
        <v>8000000</v>
      </c>
      <c r="D66" s="36">
        <v>11700000</v>
      </c>
      <c r="E66" s="37">
        <f t="shared" si="2"/>
        <v>1.4624999999999999</v>
      </c>
      <c r="F66" s="52">
        <f t="shared" si="6"/>
        <v>0.7142857142857143</v>
      </c>
      <c r="G66" s="1">
        <v>7000000</v>
      </c>
      <c r="H66" s="1">
        <v>5000000</v>
      </c>
    </row>
    <row r="67" spans="1:8" ht="19.5" customHeight="1">
      <c r="A67" s="33" t="s">
        <v>114</v>
      </c>
      <c r="B67" s="34" t="s">
        <v>115</v>
      </c>
      <c r="C67" s="36">
        <v>20000000</v>
      </c>
      <c r="D67" s="36">
        <v>7500000</v>
      </c>
      <c r="E67" s="37">
        <f t="shared" si="2"/>
        <v>0.375</v>
      </c>
      <c r="F67" s="52">
        <f t="shared" si="6"/>
        <v>0.18</v>
      </c>
      <c r="G67" s="1">
        <v>20000000</v>
      </c>
      <c r="H67" s="1">
        <v>3600000</v>
      </c>
    </row>
    <row r="68" spans="1:8" ht="19.5" customHeight="1">
      <c r="A68" s="33" t="s">
        <v>116</v>
      </c>
      <c r="B68" s="34" t="s">
        <v>117</v>
      </c>
      <c r="C68" s="36">
        <v>2000000</v>
      </c>
      <c r="D68" s="36">
        <v>0</v>
      </c>
      <c r="E68" s="37">
        <v>0</v>
      </c>
      <c r="F68" s="52">
        <f t="shared" si="6"/>
        <v>0.13333333333333333</v>
      </c>
      <c r="G68" s="1">
        <v>1500000</v>
      </c>
      <c r="H68" s="1">
        <v>200000</v>
      </c>
    </row>
    <row r="69" spans="1:8" s="6" customFormat="1" ht="19.5" customHeight="1">
      <c r="A69" s="31" t="s">
        <v>118</v>
      </c>
      <c r="B69" s="32" t="s">
        <v>119</v>
      </c>
      <c r="C69" s="17">
        <f>SUM(C70:C72)</f>
        <v>50000000</v>
      </c>
      <c r="D69" s="17">
        <f>SUM(D70:D72)</f>
        <v>0</v>
      </c>
      <c r="E69" s="18">
        <f t="shared" si="2"/>
        <v>0</v>
      </c>
      <c r="F69" s="51">
        <f t="shared" si="6"/>
        <v>0</v>
      </c>
      <c r="G69" s="7">
        <f>SUM(G70:G72)</f>
        <v>30000000</v>
      </c>
      <c r="H69" s="7">
        <f>SUM(H70:H72)</f>
        <v>0</v>
      </c>
    </row>
    <row r="70" spans="1:8" ht="25.5" customHeight="1">
      <c r="A70" s="33" t="s">
        <v>120</v>
      </c>
      <c r="B70" s="34" t="s">
        <v>121</v>
      </c>
      <c r="C70" s="36">
        <v>10000000</v>
      </c>
      <c r="D70" s="36">
        <v>0</v>
      </c>
      <c r="E70" s="37">
        <f t="shared" si="2"/>
        <v>0</v>
      </c>
      <c r="F70" s="52">
        <v>0</v>
      </c>
    </row>
    <row r="71" spans="1:8" ht="19.5" customHeight="1">
      <c r="A71" s="33" t="s">
        <v>122</v>
      </c>
      <c r="B71" s="34" t="s">
        <v>123</v>
      </c>
      <c r="C71" s="36">
        <v>40000000</v>
      </c>
      <c r="D71" s="36">
        <v>0</v>
      </c>
      <c r="E71" s="37">
        <f t="shared" si="2"/>
        <v>0</v>
      </c>
      <c r="F71" s="52">
        <v>0</v>
      </c>
      <c r="H71" s="7"/>
    </row>
    <row r="72" spans="1:8" ht="19.5" customHeight="1">
      <c r="A72" s="33" t="s">
        <v>124</v>
      </c>
      <c r="B72" s="53" t="s">
        <v>125</v>
      </c>
      <c r="C72" s="36">
        <v>0</v>
      </c>
      <c r="D72" s="36">
        <v>0</v>
      </c>
      <c r="E72" s="37">
        <v>0</v>
      </c>
      <c r="F72" s="52">
        <f t="shared" si="6"/>
        <v>0</v>
      </c>
      <c r="G72" s="1">
        <v>30000000</v>
      </c>
    </row>
    <row r="73" spans="1:8" s="6" customFormat="1" ht="19.5" customHeight="1">
      <c r="A73" s="31" t="s">
        <v>126</v>
      </c>
      <c r="B73" s="32" t="s">
        <v>127</v>
      </c>
      <c r="C73" s="17">
        <f>SUM(C74:C78)</f>
        <v>228000000</v>
      </c>
      <c r="D73" s="17">
        <f>SUM(D74:D78)</f>
        <v>10130000</v>
      </c>
      <c r="E73" s="18">
        <f t="shared" si="2"/>
        <v>4.4429824561403507E-2</v>
      </c>
      <c r="F73" s="51">
        <f t="shared" si="6"/>
        <v>0.40983870967741937</v>
      </c>
      <c r="G73" s="7">
        <f>SUM(G74:G78)</f>
        <v>124000000</v>
      </c>
      <c r="H73" s="7">
        <f>SUM(H74:H78)</f>
        <v>50820000</v>
      </c>
    </row>
    <row r="74" spans="1:8" ht="19.5" customHeight="1">
      <c r="A74" s="54" t="s">
        <v>128</v>
      </c>
      <c r="B74" s="55" t="s">
        <v>129</v>
      </c>
      <c r="C74" s="36">
        <v>40000000</v>
      </c>
      <c r="D74" s="36">
        <v>2400000</v>
      </c>
      <c r="E74" s="37">
        <f t="shared" si="2"/>
        <v>0.06</v>
      </c>
      <c r="F74" s="52">
        <f t="shared" si="6"/>
        <v>0</v>
      </c>
      <c r="G74" s="1">
        <v>15000000</v>
      </c>
    </row>
    <row r="75" spans="1:8" ht="19.5" customHeight="1">
      <c r="A75" s="56">
        <v>6912</v>
      </c>
      <c r="B75" s="55" t="s">
        <v>130</v>
      </c>
      <c r="C75" s="36">
        <v>20000000</v>
      </c>
      <c r="D75" s="36">
        <v>0</v>
      </c>
      <c r="E75" s="37">
        <f t="shared" si="2"/>
        <v>0</v>
      </c>
      <c r="F75" s="52">
        <f t="shared" si="6"/>
        <v>6.2E-2</v>
      </c>
      <c r="G75" s="1">
        <v>10000000</v>
      </c>
      <c r="H75" s="1">
        <v>620000</v>
      </c>
    </row>
    <row r="76" spans="1:8" ht="40.5" customHeight="1">
      <c r="A76" s="57">
        <v>6913</v>
      </c>
      <c r="B76" s="58" t="s">
        <v>131</v>
      </c>
      <c r="C76" s="36">
        <v>60000000</v>
      </c>
      <c r="D76" s="36">
        <v>1950000</v>
      </c>
      <c r="E76" s="37">
        <f t="shared" si="2"/>
        <v>3.2500000000000001E-2</v>
      </c>
      <c r="F76" s="52">
        <f t="shared" si="6"/>
        <v>0.13200000000000001</v>
      </c>
      <c r="G76" s="1">
        <f>12000000+15000000+8000000+7000000+8000000</f>
        <v>50000000</v>
      </c>
      <c r="H76" s="1">
        <v>6600000</v>
      </c>
    </row>
    <row r="77" spans="1:8" ht="19.5" customHeight="1">
      <c r="A77" s="56">
        <v>6921</v>
      </c>
      <c r="B77" s="55" t="s">
        <v>132</v>
      </c>
      <c r="C77" s="36">
        <v>48000000</v>
      </c>
      <c r="D77" s="36">
        <v>0</v>
      </c>
      <c r="E77" s="37">
        <f t="shared" si="2"/>
        <v>0</v>
      </c>
      <c r="F77" s="52">
        <f t="shared" si="6"/>
        <v>0.9907407407407407</v>
      </c>
      <c r="G77" s="1">
        <v>27000000</v>
      </c>
      <c r="H77" s="1">
        <v>26750000</v>
      </c>
    </row>
    <row r="78" spans="1:8" ht="19.5" customHeight="1">
      <c r="A78" s="56">
        <v>6949</v>
      </c>
      <c r="B78" s="55" t="s">
        <v>133</v>
      </c>
      <c r="C78" s="36">
        <v>60000000</v>
      </c>
      <c r="D78" s="36">
        <v>5780000</v>
      </c>
      <c r="E78" s="37">
        <f t="shared" si="2"/>
        <v>9.633333333333334E-2</v>
      </c>
      <c r="F78" s="52">
        <f t="shared" si="6"/>
        <v>0.76590909090909087</v>
      </c>
      <c r="G78" s="1">
        <v>22000000</v>
      </c>
      <c r="H78" s="1">
        <v>16850000</v>
      </c>
    </row>
    <row r="79" spans="1:8" s="6" customFormat="1" ht="19.5" customHeight="1">
      <c r="A79" s="59">
        <v>6950</v>
      </c>
      <c r="B79" s="60" t="s">
        <v>134</v>
      </c>
      <c r="C79" s="17">
        <f>SUM(C80:C81)</f>
        <v>350000000</v>
      </c>
      <c r="D79" s="17">
        <f>SUM(D80:D81)</f>
        <v>0</v>
      </c>
      <c r="E79" s="18">
        <f>D79/C79</f>
        <v>0</v>
      </c>
      <c r="F79" s="51">
        <v>0</v>
      </c>
      <c r="G79" s="7"/>
      <c r="H79" s="7"/>
    </row>
    <row r="80" spans="1:8" ht="19.5" customHeight="1">
      <c r="A80" s="61">
        <v>6999</v>
      </c>
      <c r="B80" s="62" t="s">
        <v>135</v>
      </c>
      <c r="C80" s="36">
        <v>250000000</v>
      </c>
      <c r="D80" s="36">
        <v>0</v>
      </c>
      <c r="E80" s="37">
        <v>0</v>
      </c>
      <c r="F80" s="52">
        <v>0</v>
      </c>
    </row>
    <row r="81" spans="1:8" ht="19.5" customHeight="1">
      <c r="A81" s="61">
        <v>6999</v>
      </c>
      <c r="B81" s="62" t="s">
        <v>136</v>
      </c>
      <c r="C81" s="36">
        <v>100000000</v>
      </c>
      <c r="D81" s="36">
        <v>0</v>
      </c>
      <c r="E81" s="37">
        <v>0</v>
      </c>
      <c r="F81" s="52">
        <v>0</v>
      </c>
    </row>
    <row r="82" spans="1:8" s="6" customFormat="1" ht="19.5" customHeight="1">
      <c r="A82" s="31" t="s">
        <v>137</v>
      </c>
      <c r="B82" s="32" t="s">
        <v>138</v>
      </c>
      <c r="C82" s="17">
        <f>SUM(C83:C90)</f>
        <v>339405050</v>
      </c>
      <c r="D82" s="17">
        <f>SUM(D83:D90)</f>
        <v>45295000</v>
      </c>
      <c r="E82" s="18">
        <f t="shared" si="2"/>
        <v>0.13345411330797818</v>
      </c>
      <c r="F82" s="51">
        <f t="shared" si="6"/>
        <v>0.12308164294247474</v>
      </c>
      <c r="G82" s="7">
        <f>SUM(G83:G90)</f>
        <v>493870000</v>
      </c>
      <c r="H82" s="7">
        <f>SUM(H83:H90)</f>
        <v>60786331</v>
      </c>
    </row>
    <row r="83" spans="1:8" ht="19.5" customHeight="1">
      <c r="A83" s="54" t="s">
        <v>139</v>
      </c>
      <c r="B83" s="63" t="s">
        <v>140</v>
      </c>
      <c r="C83" s="36">
        <v>24000000</v>
      </c>
      <c r="D83" s="36">
        <v>10049500</v>
      </c>
      <c r="E83" s="37">
        <f t="shared" ref="E83:E130" si="7">(D83/C83)</f>
        <v>0.41872916666666665</v>
      </c>
      <c r="F83" s="52">
        <f t="shared" si="6"/>
        <v>0.25280618502572716</v>
      </c>
      <c r="G83" s="1">
        <f>65230000+30000000</f>
        <v>95230000</v>
      </c>
      <c r="H83" s="1">
        <v>24074733</v>
      </c>
    </row>
    <row r="84" spans="1:8" ht="19.5" customHeight="1">
      <c r="A84" s="64" t="s">
        <v>141</v>
      </c>
      <c r="B84" s="65" t="s">
        <v>142</v>
      </c>
      <c r="C84" s="36">
        <v>3640000</v>
      </c>
      <c r="D84" s="36">
        <v>3640000</v>
      </c>
      <c r="E84" s="37">
        <f t="shared" si="7"/>
        <v>1</v>
      </c>
      <c r="F84" s="52">
        <f t="shared" si="6"/>
        <v>1.4945054945054945</v>
      </c>
      <c r="G84" s="1">
        <v>3640000</v>
      </c>
      <c r="H84" s="1">
        <v>5440000</v>
      </c>
    </row>
    <row r="85" spans="1:8" ht="26.25" customHeight="1">
      <c r="A85" s="66" t="s">
        <v>143</v>
      </c>
      <c r="B85" s="67" t="s">
        <v>144</v>
      </c>
      <c r="C85" s="36">
        <v>32000000</v>
      </c>
      <c r="D85" s="36"/>
      <c r="E85" s="37">
        <f t="shared" si="7"/>
        <v>0</v>
      </c>
      <c r="F85" s="52">
        <f t="shared" si="6"/>
        <v>0.11975996</v>
      </c>
      <c r="G85" s="1">
        <f>50000000</f>
        <v>50000000</v>
      </c>
      <c r="H85" s="68">
        <v>5987998</v>
      </c>
    </row>
    <row r="86" spans="1:8" ht="19.5" customHeight="1">
      <c r="A86" s="54" t="s">
        <v>145</v>
      </c>
      <c r="B86" s="69" t="s">
        <v>146</v>
      </c>
      <c r="C86" s="36">
        <v>60000000</v>
      </c>
      <c r="D86" s="36"/>
      <c r="E86" s="37">
        <f t="shared" si="7"/>
        <v>0</v>
      </c>
      <c r="F86" s="52">
        <f t="shared" si="6"/>
        <v>0</v>
      </c>
      <c r="G86" s="1">
        <v>60000000</v>
      </c>
    </row>
    <row r="87" spans="1:8" ht="19.5" customHeight="1">
      <c r="A87" s="54" t="s">
        <v>145</v>
      </c>
      <c r="B87" s="70" t="s">
        <v>147</v>
      </c>
      <c r="C87" s="36">
        <v>179765050</v>
      </c>
      <c r="D87" s="36">
        <v>31605500</v>
      </c>
      <c r="E87" s="37">
        <f t="shared" si="7"/>
        <v>0.17581559930587176</v>
      </c>
      <c r="F87" s="52">
        <f t="shared" si="6"/>
        <v>0.16855733333333334</v>
      </c>
      <c r="G87" s="1">
        <v>150000000</v>
      </c>
      <c r="H87" s="1">
        <v>25283600</v>
      </c>
    </row>
    <row r="88" spans="1:8" ht="19.5" customHeight="1">
      <c r="A88" s="64" t="s">
        <v>145</v>
      </c>
      <c r="B88" s="65" t="s">
        <v>148</v>
      </c>
      <c r="C88" s="36">
        <v>20000000</v>
      </c>
      <c r="D88" s="36"/>
      <c r="E88" s="37">
        <v>0</v>
      </c>
      <c r="F88" s="52">
        <f t="shared" si="6"/>
        <v>0</v>
      </c>
      <c r="G88" s="1">
        <v>105000000</v>
      </c>
    </row>
    <row r="89" spans="1:8" ht="19.5" customHeight="1">
      <c r="A89" s="54" t="s">
        <v>145</v>
      </c>
      <c r="B89" s="65" t="s">
        <v>149</v>
      </c>
      <c r="C89" s="36">
        <v>10000000</v>
      </c>
      <c r="D89" s="36"/>
      <c r="E89" s="37">
        <v>0</v>
      </c>
      <c r="F89" s="52">
        <f t="shared" si="6"/>
        <v>0</v>
      </c>
      <c r="G89" s="1">
        <v>15000000</v>
      </c>
    </row>
    <row r="90" spans="1:8" ht="19.5" customHeight="1">
      <c r="A90" s="54" t="s">
        <v>145</v>
      </c>
      <c r="B90" s="65" t="s">
        <v>150</v>
      </c>
      <c r="C90" s="36">
        <v>10000000</v>
      </c>
      <c r="D90" s="36"/>
      <c r="E90" s="37">
        <f t="shared" si="7"/>
        <v>0</v>
      </c>
      <c r="F90" s="52">
        <f t="shared" si="6"/>
        <v>0</v>
      </c>
      <c r="G90" s="1">
        <v>15000000</v>
      </c>
    </row>
    <row r="91" spans="1:8" s="30" customFormat="1" ht="19.5" customHeight="1">
      <c r="A91" s="71" t="s">
        <v>151</v>
      </c>
      <c r="B91" s="72"/>
      <c r="C91" s="27">
        <f>C92</f>
        <v>314840000</v>
      </c>
      <c r="D91" s="27">
        <f>D92</f>
        <v>53786000</v>
      </c>
      <c r="E91" s="50">
        <f t="shared" si="7"/>
        <v>0.1708359801804091</v>
      </c>
      <c r="F91" s="73">
        <f t="shared" si="6"/>
        <v>9.0112071228169825E-3</v>
      </c>
      <c r="G91" s="29">
        <f>G92</f>
        <v>494883753</v>
      </c>
      <c r="H91" s="29">
        <f>H92</f>
        <v>4459500</v>
      </c>
    </row>
    <row r="92" spans="1:8" s="6" customFormat="1" ht="19.5" customHeight="1">
      <c r="A92" s="45" t="s">
        <v>152</v>
      </c>
      <c r="B92" s="46" t="s">
        <v>105</v>
      </c>
      <c r="C92" s="17">
        <f>SUM(C93:C98)</f>
        <v>314840000</v>
      </c>
      <c r="D92" s="17">
        <f>SUM(D93:D98)</f>
        <v>53786000</v>
      </c>
      <c r="E92" s="18">
        <f t="shared" si="7"/>
        <v>0.1708359801804091</v>
      </c>
      <c r="F92" s="51">
        <f t="shared" si="6"/>
        <v>9.0112071228169825E-3</v>
      </c>
      <c r="G92" s="7">
        <f>SUM(G93:G98)</f>
        <v>494883753</v>
      </c>
      <c r="H92" s="7">
        <f>SUM(H93:H98)</f>
        <v>4459500</v>
      </c>
    </row>
    <row r="93" spans="1:8" ht="19.5" customHeight="1">
      <c r="A93" s="33" t="s">
        <v>153</v>
      </c>
      <c r="B93" s="34" t="s">
        <v>154</v>
      </c>
      <c r="C93" s="36">
        <v>0</v>
      </c>
      <c r="D93" s="36"/>
      <c r="E93" s="37">
        <v>0</v>
      </c>
      <c r="F93" s="52">
        <v>0</v>
      </c>
    </row>
    <row r="94" spans="1:8" ht="19.5" customHeight="1">
      <c r="A94" s="64" t="s">
        <v>155</v>
      </c>
      <c r="B94" s="74" t="s">
        <v>156</v>
      </c>
      <c r="C94" s="36">
        <v>4000000</v>
      </c>
      <c r="D94" s="36"/>
      <c r="E94" s="37">
        <v>0</v>
      </c>
      <c r="F94" s="52">
        <v>0</v>
      </c>
    </row>
    <row r="95" spans="1:8" ht="27.75" customHeight="1">
      <c r="A95" s="66" t="s">
        <v>157</v>
      </c>
      <c r="B95" s="67" t="s">
        <v>158</v>
      </c>
      <c r="C95" s="36">
        <v>80000000</v>
      </c>
      <c r="D95" s="36">
        <v>6665000</v>
      </c>
      <c r="E95" s="37">
        <v>0</v>
      </c>
      <c r="F95" s="52">
        <f t="shared" si="6"/>
        <v>1.7518204958268353E-2</v>
      </c>
      <c r="G95" s="1">
        <v>254563753</v>
      </c>
      <c r="H95" s="1">
        <v>4459500</v>
      </c>
    </row>
    <row r="96" spans="1:8" ht="19.5" customHeight="1">
      <c r="A96" s="64" t="s">
        <v>157</v>
      </c>
      <c r="B96" s="65" t="s">
        <v>159</v>
      </c>
      <c r="C96" s="36">
        <v>198840000</v>
      </c>
      <c r="D96" s="36"/>
      <c r="E96" s="37">
        <f t="shared" si="7"/>
        <v>0</v>
      </c>
      <c r="F96" s="52">
        <f t="shared" si="6"/>
        <v>0</v>
      </c>
      <c r="G96" s="1">
        <v>198320000</v>
      </c>
    </row>
    <row r="97" spans="1:8" ht="19.5" customHeight="1">
      <c r="A97" s="64" t="s">
        <v>160</v>
      </c>
      <c r="B97" s="65" t="s">
        <v>161</v>
      </c>
      <c r="C97" s="36">
        <v>2000000</v>
      </c>
      <c r="D97" s="36"/>
      <c r="E97" s="37">
        <f t="shared" si="7"/>
        <v>0</v>
      </c>
      <c r="F97" s="52">
        <f t="shared" si="6"/>
        <v>0</v>
      </c>
      <c r="G97" s="1">
        <v>2000000</v>
      </c>
    </row>
    <row r="98" spans="1:8" ht="19.5" customHeight="1">
      <c r="A98" s="64" t="s">
        <v>160</v>
      </c>
      <c r="B98" s="65" t="s">
        <v>162</v>
      </c>
      <c r="C98" s="36">
        <v>30000000</v>
      </c>
      <c r="D98" s="36">
        <v>47121000</v>
      </c>
      <c r="E98" s="37"/>
      <c r="F98" s="52">
        <f t="shared" si="6"/>
        <v>0</v>
      </c>
      <c r="G98" s="1">
        <v>40000000</v>
      </c>
    </row>
    <row r="99" spans="1:8" s="30" customFormat="1" ht="19.5" customHeight="1">
      <c r="A99" s="71" t="s">
        <v>163</v>
      </c>
      <c r="B99" s="48"/>
      <c r="C99" s="17">
        <f>C100</f>
        <v>0</v>
      </c>
      <c r="D99" s="49"/>
      <c r="E99" s="50">
        <v>0</v>
      </c>
      <c r="F99" s="73">
        <f t="shared" si="6"/>
        <v>0.3719298245614035</v>
      </c>
      <c r="G99" s="29">
        <f>G100+G102</f>
        <v>142500000</v>
      </c>
      <c r="H99" s="29">
        <f>H100+H102</f>
        <v>53000000</v>
      </c>
    </row>
    <row r="100" spans="1:8" s="6" customFormat="1" ht="19.5" customHeight="1">
      <c r="A100" s="45" t="s">
        <v>164</v>
      </c>
      <c r="B100" s="46" t="s">
        <v>165</v>
      </c>
      <c r="C100" s="36">
        <v>0</v>
      </c>
      <c r="D100" s="17"/>
      <c r="E100" s="18">
        <v>0</v>
      </c>
      <c r="F100" s="52">
        <f t="shared" si="6"/>
        <v>0.95833333333333337</v>
      </c>
      <c r="G100" s="75">
        <f>G101</f>
        <v>24000000</v>
      </c>
      <c r="H100" s="76">
        <f>H101</f>
        <v>23000000</v>
      </c>
    </row>
    <row r="101" spans="1:8" ht="19.5" customHeight="1">
      <c r="A101" s="33" t="s">
        <v>166</v>
      </c>
      <c r="B101" s="34" t="s">
        <v>167</v>
      </c>
      <c r="C101" s="17">
        <f>C102</f>
        <v>0</v>
      </c>
      <c r="D101" s="36"/>
      <c r="E101" s="37">
        <v>0</v>
      </c>
      <c r="F101" s="52">
        <f t="shared" si="6"/>
        <v>0.95833333333333337</v>
      </c>
      <c r="G101" s="1">
        <v>24000000</v>
      </c>
      <c r="H101" s="68">
        <v>23000000</v>
      </c>
    </row>
    <row r="102" spans="1:8" s="6" customFormat="1" ht="21.75" customHeight="1">
      <c r="A102" s="45" t="s">
        <v>168</v>
      </c>
      <c r="B102" s="46" t="s">
        <v>169</v>
      </c>
      <c r="C102" s="36">
        <v>0</v>
      </c>
      <c r="D102" s="17"/>
      <c r="E102" s="18">
        <v>0</v>
      </c>
      <c r="F102" s="52">
        <f t="shared" si="6"/>
        <v>0.25316455696202533</v>
      </c>
      <c r="G102" s="7">
        <f>G103</f>
        <v>118500000</v>
      </c>
      <c r="H102" s="7">
        <f>H103</f>
        <v>30000000</v>
      </c>
    </row>
    <row r="103" spans="1:8" ht="19.5" customHeight="1">
      <c r="A103" s="33" t="s">
        <v>170</v>
      </c>
      <c r="B103" s="34" t="s">
        <v>171</v>
      </c>
      <c r="C103" s="21">
        <v>0</v>
      </c>
      <c r="D103" s="36"/>
      <c r="E103" s="37">
        <v>0</v>
      </c>
      <c r="F103" s="52">
        <f t="shared" si="6"/>
        <v>0.25316455696202533</v>
      </c>
      <c r="G103" s="1">
        <v>118500000</v>
      </c>
      <c r="H103" s="1">
        <v>30000000</v>
      </c>
    </row>
    <row r="104" spans="1:8" s="24" customFormat="1" ht="19.5" customHeight="1">
      <c r="A104" s="77" t="s">
        <v>172</v>
      </c>
      <c r="B104" s="78"/>
      <c r="C104" s="21">
        <f>C105+C116+C125+C136</f>
        <v>1257657000</v>
      </c>
      <c r="D104" s="21">
        <f>D105+D116+D125+D136</f>
        <v>35625570</v>
      </c>
      <c r="E104" s="22">
        <f t="shared" si="7"/>
        <v>2.8326936517667378E-2</v>
      </c>
      <c r="F104" s="51">
        <f t="shared" si="6"/>
        <v>5.1379915033527679E-2</v>
      </c>
      <c r="G104" s="23">
        <f>G105+G116+G125</f>
        <v>1023329057</v>
      </c>
      <c r="H104" s="23">
        <f>H105+H116+H125</f>
        <v>52578560</v>
      </c>
    </row>
    <row r="105" spans="1:8" s="30" customFormat="1" ht="19.5" customHeight="1">
      <c r="A105" s="25" t="s">
        <v>20</v>
      </c>
      <c r="B105" s="72"/>
      <c r="C105" s="49">
        <f>C106+C108+C110</f>
        <v>382557000</v>
      </c>
      <c r="D105" s="49">
        <f>D106+D108+D110</f>
        <v>33825570</v>
      </c>
      <c r="E105" s="50">
        <f t="shared" si="7"/>
        <v>8.8419686478093465E-2</v>
      </c>
      <c r="F105" s="73">
        <f t="shared" si="6"/>
        <v>0.10202681403171553</v>
      </c>
      <c r="G105" s="29">
        <f>G106+G108+G110</f>
        <v>416200000</v>
      </c>
      <c r="H105" s="29">
        <f>H106+H108+H110</f>
        <v>42463560</v>
      </c>
    </row>
    <row r="106" spans="1:8" s="6" customFormat="1" ht="19.5" customHeight="1">
      <c r="A106" s="31" t="s">
        <v>21</v>
      </c>
      <c r="B106" s="32" t="s">
        <v>22</v>
      </c>
      <c r="C106" s="17">
        <f>SUM(C107)</f>
        <v>201344000</v>
      </c>
      <c r="D106" s="17">
        <f>SUM(D107)</f>
        <v>0</v>
      </c>
      <c r="E106" s="18">
        <v>0</v>
      </c>
      <c r="F106" s="51">
        <f t="shared" si="6"/>
        <v>0</v>
      </c>
      <c r="G106" s="7">
        <f>G107</f>
        <v>210000000</v>
      </c>
      <c r="H106" s="7">
        <f>H107</f>
        <v>0</v>
      </c>
    </row>
    <row r="107" spans="1:8" ht="19.5" customHeight="1">
      <c r="A107" s="33" t="s">
        <v>173</v>
      </c>
      <c r="B107" s="34" t="s">
        <v>174</v>
      </c>
      <c r="C107" s="36">
        <v>201344000</v>
      </c>
      <c r="D107" s="36">
        <v>0</v>
      </c>
      <c r="E107" s="37">
        <v>0</v>
      </c>
      <c r="F107" s="52">
        <f t="shared" si="6"/>
        <v>0</v>
      </c>
      <c r="G107" s="1">
        <v>210000000</v>
      </c>
      <c r="H107" s="29"/>
    </row>
    <row r="108" spans="1:8" ht="19.5" customHeight="1">
      <c r="A108" s="31" t="s">
        <v>31</v>
      </c>
      <c r="B108" s="32" t="s">
        <v>32</v>
      </c>
      <c r="C108" s="36">
        <f>C109</f>
        <v>0</v>
      </c>
      <c r="D108" s="36">
        <f>D109</f>
        <v>0</v>
      </c>
      <c r="E108" s="18">
        <v>0</v>
      </c>
      <c r="F108" s="51">
        <v>0</v>
      </c>
      <c r="G108" s="1">
        <f>G109</f>
        <v>0</v>
      </c>
      <c r="H108" s="7">
        <f>H109</f>
        <v>0</v>
      </c>
    </row>
    <row r="109" spans="1:8" ht="19.5" customHeight="1">
      <c r="A109" s="79" t="s">
        <v>175</v>
      </c>
      <c r="B109" s="80" t="s">
        <v>176</v>
      </c>
      <c r="C109" s="36">
        <v>0</v>
      </c>
      <c r="D109" s="36">
        <v>0</v>
      </c>
      <c r="E109" s="37">
        <v>0</v>
      </c>
      <c r="F109" s="52">
        <v>0</v>
      </c>
    </row>
    <row r="110" spans="1:8" s="6" customFormat="1" ht="19.5" customHeight="1">
      <c r="A110" s="31" t="s">
        <v>63</v>
      </c>
      <c r="B110" s="32" t="s">
        <v>64</v>
      </c>
      <c r="C110" s="17">
        <f>SUM(C111:C115)</f>
        <v>181213000</v>
      </c>
      <c r="D110" s="17">
        <f>SUM(D111:D115)</f>
        <v>33825570</v>
      </c>
      <c r="E110" s="37">
        <f t="shared" si="7"/>
        <v>0.18666193926484304</v>
      </c>
      <c r="F110" s="51">
        <f t="shared" si="6"/>
        <v>0.20593385063045586</v>
      </c>
      <c r="G110" s="7">
        <f>SUM(G111:G115)</f>
        <v>206200000</v>
      </c>
      <c r="H110" s="7">
        <v>42463560</v>
      </c>
    </row>
    <row r="111" spans="1:8" ht="19.5" customHeight="1">
      <c r="A111" s="54" t="s">
        <v>177</v>
      </c>
      <c r="B111" s="63" t="s">
        <v>178</v>
      </c>
      <c r="C111" s="36">
        <v>3120000</v>
      </c>
      <c r="D111" s="36">
        <v>834000</v>
      </c>
      <c r="E111" s="37">
        <f t="shared" si="7"/>
        <v>0.2673076923076923</v>
      </c>
      <c r="F111" s="52">
        <f t="shared" si="6"/>
        <v>0</v>
      </c>
      <c r="G111" s="1">
        <v>4464000</v>
      </c>
    </row>
    <row r="112" spans="1:8" s="30" customFormat="1" ht="16.5" customHeight="1">
      <c r="A112" s="54" t="s">
        <v>177</v>
      </c>
      <c r="B112" s="63" t="s">
        <v>179</v>
      </c>
      <c r="C112" s="36">
        <v>21600000</v>
      </c>
      <c r="D112" s="36">
        <v>5400000</v>
      </c>
      <c r="E112" s="37">
        <f t="shared" si="7"/>
        <v>0.25</v>
      </c>
      <c r="F112" s="52">
        <f t="shared" si="6"/>
        <v>0</v>
      </c>
      <c r="G112" s="1">
        <v>23300000</v>
      </c>
      <c r="H112" s="1"/>
    </row>
    <row r="113" spans="1:8" s="6" customFormat="1" ht="16.5" customHeight="1">
      <c r="A113" s="54" t="s">
        <v>177</v>
      </c>
      <c r="B113" s="63" t="s">
        <v>180</v>
      </c>
      <c r="C113" s="36">
        <v>145813000</v>
      </c>
      <c r="D113" s="36">
        <f>24227700+612870</f>
        <v>24840570</v>
      </c>
      <c r="E113" s="37">
        <f t="shared" si="7"/>
        <v>0.17035909006741512</v>
      </c>
      <c r="F113" s="52">
        <f t="shared" si="6"/>
        <v>0</v>
      </c>
      <c r="G113" s="1">
        <v>159740000</v>
      </c>
      <c r="H113" s="1"/>
    </row>
    <row r="114" spans="1:8" ht="16.5" customHeight="1">
      <c r="A114" s="54" t="s">
        <v>177</v>
      </c>
      <c r="B114" s="63" t="s">
        <v>181</v>
      </c>
      <c r="C114" s="36">
        <v>6000000</v>
      </c>
      <c r="D114" s="36">
        <v>1500000</v>
      </c>
      <c r="E114" s="37">
        <f t="shared" si="7"/>
        <v>0.25</v>
      </c>
      <c r="F114" s="52">
        <f t="shared" si="6"/>
        <v>0</v>
      </c>
      <c r="G114" s="1">
        <v>12000000</v>
      </c>
    </row>
    <row r="115" spans="1:8" s="6" customFormat="1" ht="16.5" customHeight="1">
      <c r="A115" s="61">
        <v>6449</v>
      </c>
      <c r="B115" s="74" t="s">
        <v>182</v>
      </c>
      <c r="C115" s="36">
        <v>4680000</v>
      </c>
      <c r="D115" s="36">
        <v>1251000</v>
      </c>
      <c r="E115" s="37">
        <f t="shared" si="7"/>
        <v>0.2673076923076923</v>
      </c>
      <c r="F115" s="52">
        <f t="shared" si="6"/>
        <v>0</v>
      </c>
      <c r="G115" s="1">
        <v>6696000</v>
      </c>
      <c r="H115" s="1"/>
    </row>
    <row r="116" spans="1:8" ht="16.5" customHeight="1">
      <c r="A116" s="47" t="s">
        <v>67</v>
      </c>
      <c r="B116" s="72"/>
      <c r="C116" s="49">
        <f>C117+C122</f>
        <v>61800000</v>
      </c>
      <c r="D116" s="49">
        <f>D117+D122</f>
        <v>1800000</v>
      </c>
      <c r="E116" s="50">
        <f t="shared" si="7"/>
        <v>2.9126213592233011E-2</v>
      </c>
      <c r="F116" s="73">
        <f t="shared" si="6"/>
        <v>3.3780956669145171E-2</v>
      </c>
      <c r="G116" s="29">
        <f>G117+G120+G122</f>
        <v>299429057</v>
      </c>
      <c r="H116" s="29">
        <f>H117+H120+H122</f>
        <v>10115000</v>
      </c>
    </row>
    <row r="117" spans="1:8" s="6" customFormat="1" ht="16.5" customHeight="1">
      <c r="A117" s="31" t="s">
        <v>118</v>
      </c>
      <c r="B117" s="81" t="s">
        <v>119</v>
      </c>
      <c r="C117" s="17">
        <f>SUM(C118:C119)</f>
        <v>60000000</v>
      </c>
      <c r="D117" s="17">
        <f>SUM(D118:D119)</f>
        <v>0</v>
      </c>
      <c r="E117" s="18">
        <f t="shared" si="7"/>
        <v>0</v>
      </c>
      <c r="F117" s="51">
        <f t="shared" si="6"/>
        <v>5.7000000000000002E-2</v>
      </c>
      <c r="G117" s="7">
        <f>SUM(G118:G119)</f>
        <v>60000000</v>
      </c>
      <c r="H117" s="7">
        <f>SUM(H118:H119)</f>
        <v>3420000</v>
      </c>
    </row>
    <row r="118" spans="1:8" ht="16.5" customHeight="1">
      <c r="A118" s="33" t="s">
        <v>183</v>
      </c>
      <c r="B118" s="34" t="s">
        <v>184</v>
      </c>
      <c r="C118" s="36">
        <v>40000000</v>
      </c>
      <c r="D118" s="36"/>
      <c r="E118" s="37">
        <f t="shared" si="7"/>
        <v>0</v>
      </c>
      <c r="F118" s="52">
        <f t="shared" ref="F118:F137" si="8">H118/G118</f>
        <v>8.5500000000000007E-2</v>
      </c>
      <c r="G118" s="1">
        <v>40000000</v>
      </c>
      <c r="H118" s="1">
        <v>3420000</v>
      </c>
    </row>
    <row r="119" spans="1:8" s="82" customFormat="1" ht="16.5" customHeight="1">
      <c r="A119" s="33" t="s">
        <v>183</v>
      </c>
      <c r="B119" s="34" t="s">
        <v>185</v>
      </c>
      <c r="C119" s="36">
        <v>20000000</v>
      </c>
      <c r="D119" s="36">
        <v>0</v>
      </c>
      <c r="E119" s="37">
        <f t="shared" si="7"/>
        <v>0</v>
      </c>
      <c r="F119" s="52">
        <f t="shared" si="8"/>
        <v>0</v>
      </c>
      <c r="G119" s="1">
        <v>20000000</v>
      </c>
      <c r="H119" s="1"/>
    </row>
    <row r="120" spans="1:8" s="30" customFormat="1" ht="16.5" customHeight="1">
      <c r="A120" s="45" t="s">
        <v>126</v>
      </c>
      <c r="B120" s="46" t="s">
        <v>186</v>
      </c>
      <c r="C120" s="17">
        <v>0</v>
      </c>
      <c r="D120" s="17">
        <v>0</v>
      </c>
      <c r="E120" s="18">
        <v>0</v>
      </c>
      <c r="F120" s="51">
        <f t="shared" si="8"/>
        <v>0</v>
      </c>
      <c r="G120" s="7">
        <f>G121</f>
        <v>150000000</v>
      </c>
      <c r="H120" s="7">
        <f>H121</f>
        <v>0</v>
      </c>
    </row>
    <row r="121" spans="1:8" s="6" customFormat="1" ht="16.5" customHeight="1">
      <c r="A121" s="33" t="s">
        <v>187</v>
      </c>
      <c r="B121" s="34" t="s">
        <v>188</v>
      </c>
      <c r="C121" s="36">
        <v>0</v>
      </c>
      <c r="D121" s="36">
        <v>0</v>
      </c>
      <c r="E121" s="37">
        <v>0</v>
      </c>
      <c r="F121" s="52">
        <f t="shared" si="8"/>
        <v>0</v>
      </c>
      <c r="G121" s="1">
        <v>150000000</v>
      </c>
      <c r="H121" s="1"/>
    </row>
    <row r="122" spans="1:8" ht="16.5" customHeight="1">
      <c r="A122" s="31" t="s">
        <v>137</v>
      </c>
      <c r="B122" s="81" t="s">
        <v>138</v>
      </c>
      <c r="C122" s="17">
        <f>SUM(C123:C124)</f>
        <v>1800000</v>
      </c>
      <c r="D122" s="17">
        <f>SUM(D123:D124)</f>
        <v>1800000</v>
      </c>
      <c r="E122" s="18">
        <f t="shared" si="7"/>
        <v>1</v>
      </c>
      <c r="F122" s="51">
        <f t="shared" si="8"/>
        <v>7.4863810763430058E-2</v>
      </c>
      <c r="G122" s="7">
        <f>SUM(G123:G124)</f>
        <v>89429057</v>
      </c>
      <c r="H122" s="7">
        <f>SUM(H123:H124)</f>
        <v>6695000</v>
      </c>
    </row>
    <row r="123" spans="1:8" ht="16.5" customHeight="1">
      <c r="A123" s="79" t="s">
        <v>141</v>
      </c>
      <c r="B123" s="80" t="s">
        <v>189</v>
      </c>
      <c r="C123" s="36">
        <v>1800000</v>
      </c>
      <c r="D123" s="36">
        <v>1800000</v>
      </c>
      <c r="E123" s="37">
        <v>0</v>
      </c>
      <c r="F123" s="52">
        <f t="shared" si="8"/>
        <v>0</v>
      </c>
      <c r="G123" s="1">
        <v>1800000</v>
      </c>
      <c r="H123" s="7"/>
    </row>
    <row r="124" spans="1:8" ht="16.5" customHeight="1">
      <c r="A124" s="33" t="s">
        <v>145</v>
      </c>
      <c r="B124" s="34" t="s">
        <v>190</v>
      </c>
      <c r="C124" s="36">
        <v>0</v>
      </c>
      <c r="D124" s="36">
        <v>0</v>
      </c>
      <c r="E124" s="37">
        <v>0</v>
      </c>
      <c r="F124" s="52">
        <f t="shared" si="8"/>
        <v>7.6401598159386783E-2</v>
      </c>
      <c r="G124" s="1">
        <v>87629057</v>
      </c>
      <c r="H124" s="1">
        <v>6695000</v>
      </c>
    </row>
    <row r="125" spans="1:8" ht="16.5" customHeight="1">
      <c r="A125" s="71" t="s">
        <v>151</v>
      </c>
      <c r="B125" s="83"/>
      <c r="C125" s="27">
        <f>C126+C134</f>
        <v>198300000</v>
      </c>
      <c r="D125" s="27">
        <f>D126+D134</f>
        <v>0</v>
      </c>
      <c r="E125" s="28">
        <f t="shared" si="7"/>
        <v>0</v>
      </c>
      <c r="F125" s="73">
        <f t="shared" si="8"/>
        <v>0</v>
      </c>
      <c r="G125" s="29">
        <f>G126+G134</f>
        <v>307700000</v>
      </c>
      <c r="H125" s="29">
        <f>H126+H134</f>
        <v>0</v>
      </c>
    </row>
    <row r="126" spans="1:8" ht="16.5" customHeight="1">
      <c r="A126" s="31" t="s">
        <v>191</v>
      </c>
      <c r="B126" s="32" t="s">
        <v>192</v>
      </c>
      <c r="C126" s="17">
        <f>SUM(C127:C133)</f>
        <v>198300000</v>
      </c>
      <c r="D126" s="17">
        <f>SUM(D127:D133)</f>
        <v>0</v>
      </c>
      <c r="E126" s="18">
        <f t="shared" si="7"/>
        <v>0</v>
      </c>
      <c r="F126" s="51">
        <f t="shared" si="8"/>
        <v>0</v>
      </c>
      <c r="G126" s="7">
        <f>SUM(G127:G133)</f>
        <v>257700000</v>
      </c>
      <c r="H126" s="29">
        <f>H127+H135</f>
        <v>0</v>
      </c>
    </row>
    <row r="127" spans="1:8" ht="16.5" customHeight="1">
      <c r="A127" s="79" t="s">
        <v>157</v>
      </c>
      <c r="B127" s="80" t="s">
        <v>193</v>
      </c>
      <c r="C127" s="36">
        <v>0</v>
      </c>
      <c r="D127" s="36">
        <v>0</v>
      </c>
      <c r="E127" s="37">
        <v>0</v>
      </c>
      <c r="F127" s="52">
        <f t="shared" si="8"/>
        <v>0</v>
      </c>
      <c r="G127" s="1">
        <v>50000000</v>
      </c>
    </row>
    <row r="128" spans="1:8" ht="19.5" customHeight="1">
      <c r="A128" s="33" t="s">
        <v>157</v>
      </c>
      <c r="B128" s="34" t="s">
        <v>194</v>
      </c>
      <c r="C128" s="36">
        <v>117000000</v>
      </c>
      <c r="D128" s="36">
        <v>0</v>
      </c>
      <c r="E128" s="37">
        <f t="shared" si="7"/>
        <v>0</v>
      </c>
      <c r="F128" s="52">
        <f t="shared" si="8"/>
        <v>0</v>
      </c>
      <c r="G128" s="1">
        <v>120000000</v>
      </c>
    </row>
    <row r="129" spans="1:8" ht="19.5" customHeight="1">
      <c r="A129" s="79" t="s">
        <v>157</v>
      </c>
      <c r="B129" s="80" t="s">
        <v>195</v>
      </c>
      <c r="C129" s="36">
        <v>2700000</v>
      </c>
      <c r="D129" s="36">
        <v>0</v>
      </c>
      <c r="E129" s="37">
        <f t="shared" si="7"/>
        <v>0</v>
      </c>
      <c r="F129" s="52">
        <f t="shared" si="8"/>
        <v>0</v>
      </c>
      <c r="G129" s="1">
        <v>2700000</v>
      </c>
    </row>
    <row r="130" spans="1:8" s="84" customFormat="1" ht="19.5" customHeight="1">
      <c r="A130" s="79" t="s">
        <v>157</v>
      </c>
      <c r="B130" s="80" t="s">
        <v>196</v>
      </c>
      <c r="C130" s="36">
        <v>15600000</v>
      </c>
      <c r="D130" s="36">
        <v>0</v>
      </c>
      <c r="E130" s="37">
        <f t="shared" si="7"/>
        <v>0</v>
      </c>
      <c r="F130" s="52">
        <f t="shared" si="8"/>
        <v>0</v>
      </c>
      <c r="G130" s="1">
        <v>16000000</v>
      </c>
      <c r="H130" s="1"/>
    </row>
    <row r="131" spans="1:8" s="6" customFormat="1" ht="19.5" customHeight="1">
      <c r="A131" s="33" t="s">
        <v>157</v>
      </c>
      <c r="B131" s="34" t="s">
        <v>197</v>
      </c>
      <c r="C131" s="36">
        <v>0</v>
      </c>
      <c r="D131" s="36">
        <v>0</v>
      </c>
      <c r="E131" s="37">
        <v>0</v>
      </c>
      <c r="F131" s="52">
        <f t="shared" si="8"/>
        <v>0</v>
      </c>
      <c r="G131" s="1">
        <v>6000000</v>
      </c>
      <c r="H131" s="1"/>
    </row>
    <row r="132" spans="1:8" ht="19.5" customHeight="1">
      <c r="A132" s="33" t="s">
        <v>157</v>
      </c>
      <c r="B132" s="34" t="s">
        <v>198</v>
      </c>
      <c r="C132" s="36">
        <v>45000000</v>
      </c>
      <c r="D132" s="36">
        <v>0</v>
      </c>
      <c r="E132" s="37">
        <f t="shared" ref="E132:E133" si="9">(D132/C132)</f>
        <v>0</v>
      </c>
      <c r="F132" s="52">
        <f t="shared" si="8"/>
        <v>0</v>
      </c>
      <c r="G132" s="1">
        <v>45000000</v>
      </c>
    </row>
    <row r="133" spans="1:8" s="24" customFormat="1" ht="19.5" customHeight="1">
      <c r="A133" s="33" t="s">
        <v>199</v>
      </c>
      <c r="B133" s="34" t="s">
        <v>200</v>
      </c>
      <c r="C133" s="36">
        <v>18000000</v>
      </c>
      <c r="D133" s="36">
        <v>0</v>
      </c>
      <c r="E133" s="37">
        <f t="shared" si="9"/>
        <v>0</v>
      </c>
      <c r="F133" s="52">
        <f t="shared" si="8"/>
        <v>0</v>
      </c>
      <c r="G133" s="1">
        <v>18000000</v>
      </c>
      <c r="H133" s="1"/>
    </row>
    <row r="134" spans="1:8">
      <c r="A134" s="45" t="s">
        <v>164</v>
      </c>
      <c r="B134" s="46" t="s">
        <v>201</v>
      </c>
      <c r="C134" s="17">
        <v>0</v>
      </c>
      <c r="D134" s="17">
        <v>0</v>
      </c>
      <c r="E134" s="18">
        <v>0</v>
      </c>
      <c r="F134" s="51">
        <f t="shared" si="8"/>
        <v>0</v>
      </c>
      <c r="G134" s="7">
        <f>G135</f>
        <v>50000000</v>
      </c>
      <c r="H134" s="7">
        <f>H135</f>
        <v>0</v>
      </c>
    </row>
    <row r="135" spans="1:8">
      <c r="A135" s="33" t="s">
        <v>202</v>
      </c>
      <c r="B135" s="34" t="s">
        <v>203</v>
      </c>
      <c r="C135" s="36">
        <v>0</v>
      </c>
      <c r="D135" s="36">
        <v>0</v>
      </c>
      <c r="E135" s="37">
        <v>0</v>
      </c>
      <c r="F135" s="52">
        <f t="shared" si="8"/>
        <v>0</v>
      </c>
      <c r="G135" s="1">
        <v>50000000</v>
      </c>
    </row>
    <row r="136" spans="1:8">
      <c r="A136" s="77" t="s">
        <v>204</v>
      </c>
      <c r="B136" s="78"/>
      <c r="C136" s="21">
        <f>SUM(C137:C141)</f>
        <v>615000000</v>
      </c>
      <c r="D136" s="21">
        <f>SUM(D137:D141)</f>
        <v>0</v>
      </c>
      <c r="E136" s="22">
        <v>0</v>
      </c>
      <c r="F136" s="51">
        <f t="shared" si="8"/>
        <v>0</v>
      </c>
      <c r="G136" s="23">
        <f>SUM(G137:G141)</f>
        <v>20000000</v>
      </c>
    </row>
    <row r="137" spans="1:8" s="85" customFormat="1" ht="15.75">
      <c r="A137" s="61">
        <v>6956</v>
      </c>
      <c r="B137" s="40" t="s">
        <v>205</v>
      </c>
      <c r="C137" s="36">
        <v>0</v>
      </c>
      <c r="D137" s="36">
        <v>0</v>
      </c>
      <c r="E137" s="37">
        <v>0</v>
      </c>
      <c r="F137" s="52">
        <f t="shared" si="8"/>
        <v>0</v>
      </c>
      <c r="G137" s="1">
        <v>20000000</v>
      </c>
      <c r="H137" s="1"/>
    </row>
    <row r="138" spans="1:8" s="87" customFormat="1" ht="15.75">
      <c r="A138" s="61">
        <v>6955</v>
      </c>
      <c r="B138" s="74" t="s">
        <v>206</v>
      </c>
      <c r="C138" s="36">
        <v>460000000</v>
      </c>
      <c r="D138" s="36">
        <v>0</v>
      </c>
      <c r="E138" s="37">
        <v>0</v>
      </c>
      <c r="F138" s="52">
        <v>0</v>
      </c>
      <c r="G138" s="1"/>
      <c r="H138" s="86"/>
    </row>
    <row r="139" spans="1:8" s="85" customFormat="1" ht="15.75">
      <c r="A139" s="61">
        <v>6956</v>
      </c>
      <c r="B139" s="74" t="s">
        <v>207</v>
      </c>
      <c r="C139" s="36">
        <v>60000000</v>
      </c>
      <c r="D139" s="36">
        <v>0</v>
      </c>
      <c r="E139" s="37">
        <v>0</v>
      </c>
      <c r="F139" s="52">
        <v>0</v>
      </c>
      <c r="G139" s="1"/>
      <c r="H139" s="7"/>
    </row>
    <row r="140" spans="1:8" s="85" customFormat="1" ht="15.75">
      <c r="A140" s="61">
        <v>6956</v>
      </c>
      <c r="B140" s="74" t="s">
        <v>208</v>
      </c>
      <c r="C140" s="36">
        <v>20000000</v>
      </c>
      <c r="D140" s="36">
        <v>0</v>
      </c>
      <c r="E140" s="37">
        <v>0</v>
      </c>
      <c r="F140" s="52">
        <v>0</v>
      </c>
      <c r="G140" s="1"/>
      <c r="H140" s="1"/>
    </row>
    <row r="141" spans="1:8" s="85" customFormat="1" ht="15.75">
      <c r="A141" s="61">
        <v>6955</v>
      </c>
      <c r="B141" s="65" t="s">
        <v>209</v>
      </c>
      <c r="C141" s="36">
        <v>75000000</v>
      </c>
      <c r="D141" s="36">
        <v>0</v>
      </c>
      <c r="E141" s="37">
        <v>0</v>
      </c>
      <c r="F141" s="52">
        <v>0</v>
      </c>
      <c r="G141" s="1"/>
      <c r="H141" s="23"/>
    </row>
    <row r="142" spans="1:8" s="85" customFormat="1" ht="15.75">
      <c r="C142" s="88"/>
      <c r="D142" s="89"/>
      <c r="E142" s="90"/>
      <c r="F142" s="90"/>
      <c r="G142" s="1"/>
      <c r="H142" s="1"/>
    </row>
    <row r="143" spans="1:8" s="85" customFormat="1" ht="15.75">
      <c r="C143" s="93" t="s">
        <v>210</v>
      </c>
      <c r="D143" s="93"/>
      <c r="E143" s="93"/>
      <c r="F143" s="93"/>
      <c r="G143" s="1"/>
      <c r="H143" s="91"/>
    </row>
    <row r="144" spans="1:8" s="85" customFormat="1" ht="15.75">
      <c r="C144" s="94" t="s">
        <v>211</v>
      </c>
      <c r="D144" s="94"/>
      <c r="E144" s="94"/>
      <c r="F144" s="94"/>
      <c r="G144" s="1"/>
      <c r="H144" s="91"/>
    </row>
    <row r="145" spans="3:6" s="2" customFormat="1">
      <c r="C145" s="93" t="s">
        <v>213</v>
      </c>
      <c r="D145" s="93"/>
      <c r="E145" s="93"/>
      <c r="F145" s="93"/>
    </row>
    <row r="146" spans="3:6" s="2" customFormat="1">
      <c r="C146" s="107"/>
      <c r="D146" s="107"/>
      <c r="E146" s="107"/>
      <c r="F146" s="107"/>
    </row>
    <row r="147" spans="3:6" s="2" customFormat="1">
      <c r="C147" s="7"/>
      <c r="D147" s="7"/>
      <c r="E147" s="8"/>
      <c r="F147" s="8"/>
    </row>
    <row r="148" spans="3:6" s="2" customFormat="1">
      <c r="C148" s="7"/>
      <c r="D148" s="7"/>
      <c r="E148" s="8"/>
      <c r="F148" s="8"/>
    </row>
    <row r="149" spans="3:6" s="2" customFormat="1">
      <c r="C149" s="94" t="s">
        <v>212</v>
      </c>
      <c r="D149" s="94"/>
      <c r="E149" s="94"/>
      <c r="F149" s="94"/>
    </row>
    <row r="150" spans="3:6" s="2" customFormat="1">
      <c r="C150" s="94"/>
      <c r="D150" s="94"/>
      <c r="E150" s="94"/>
      <c r="F150" s="94"/>
    </row>
  </sheetData>
  <mergeCells count="12">
    <mergeCell ref="C143:F143"/>
    <mergeCell ref="C144:F144"/>
    <mergeCell ref="C149:F150"/>
    <mergeCell ref="A1:F1"/>
    <mergeCell ref="A6:F6"/>
    <mergeCell ref="A7:F7"/>
    <mergeCell ref="A9:A11"/>
    <mergeCell ref="B9:B11"/>
    <mergeCell ref="C9:C11"/>
    <mergeCell ref="D9:D11"/>
    <mergeCell ref="E9:F10"/>
    <mergeCell ref="C145:F1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NGAN SACH QUY 3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AVC</dc:creator>
  <cp:lastModifiedBy>MinhPham</cp:lastModifiedBy>
  <cp:lastPrinted>2018-10-08T02:56:14Z</cp:lastPrinted>
  <dcterms:created xsi:type="dcterms:W3CDTF">2018-10-08T02:52:46Z</dcterms:created>
  <dcterms:modified xsi:type="dcterms:W3CDTF">2018-10-08T09:58:01Z</dcterms:modified>
</cp:coreProperties>
</file>